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_NÃO USAR_UBERLÂNDIA\Na Cozinha\"/>
    </mc:Choice>
  </mc:AlternateContent>
  <xr:revisionPtr revIDLastSave="0" documentId="13_ncr:1_{83032644-6B36-49AE-8624-BD1D08F22F41}" xr6:coauthVersionLast="47" xr6:coauthVersionMax="47" xr10:uidLastSave="{00000000-0000-0000-0000-000000000000}"/>
  <bookViews>
    <workbookView xWindow="0" yWindow="0" windowWidth="19200" windowHeight="23400" xr2:uid="{00000000-000D-0000-FFFF-FFFF00000000}"/>
  </bookViews>
  <sheets>
    <sheet name="4x no mês" sheetId="5" r:id="rId1"/>
    <sheet name="2x no mês" sheetId="1" r:id="rId2"/>
    <sheet name="Valores " sheetId="2" r:id="rId3"/>
    <sheet name="Fatore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5" l="1"/>
  <c r="C11" i="5" s="1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AK17" i="5"/>
  <c r="AI17" i="5"/>
  <c r="AL17" i="5" s="1"/>
  <c r="AH17" i="5"/>
  <c r="AK16" i="5"/>
  <c r="AI16" i="5"/>
  <c r="AL16" i="5" s="1"/>
  <c r="AM16" i="5" s="1"/>
  <c r="AO16" i="5" s="1"/>
  <c r="AH16" i="5"/>
  <c r="AK15" i="5"/>
  <c r="AI15" i="5"/>
  <c r="AL15" i="5" s="1"/>
  <c r="AH15" i="5"/>
  <c r="AK14" i="5"/>
  <c r="AI14" i="5"/>
  <c r="AL14" i="5" s="1"/>
  <c r="AH14" i="5"/>
  <c r="AK13" i="5"/>
  <c r="AI13" i="5"/>
  <c r="AL13" i="5" s="1"/>
  <c r="AH13" i="5"/>
  <c r="AL12" i="5"/>
  <c r="AK12" i="5"/>
  <c r="AI12" i="5"/>
  <c r="AH12" i="5"/>
  <c r="C10" i="5" l="1"/>
  <c r="D10" i="5" s="1"/>
  <c r="AM12" i="5"/>
  <c r="AM13" i="5"/>
  <c r="AO13" i="5" s="1"/>
  <c r="AM17" i="5"/>
  <c r="AO17" i="5" s="1"/>
  <c r="AM14" i="5"/>
  <c r="AO14" i="5" s="1"/>
  <c r="AH18" i="5"/>
  <c r="AM15" i="5"/>
  <c r="AO15" i="5" s="1"/>
  <c r="AO12" i="5"/>
  <c r="AO20" i="5"/>
  <c r="AK14" i="1"/>
  <c r="AI14" i="1"/>
  <c r="AH14" i="1"/>
  <c r="AK13" i="1"/>
  <c r="AI13" i="1"/>
  <c r="AH13" i="1"/>
  <c r="D11" i="5" l="1"/>
  <c r="AM18" i="5"/>
  <c r="AO22" i="5"/>
  <c r="AO18" i="5"/>
  <c r="AM28" i="5"/>
  <c r="AO23" i="5" s="1"/>
  <c r="E10" i="5"/>
  <c r="E11" i="5"/>
  <c r="AL13" i="1"/>
  <c r="AM13" i="1" s="1"/>
  <c r="AO13" i="1" s="1"/>
  <c r="AL14" i="1"/>
  <c r="AM14" i="1" s="1"/>
  <c r="AO14" i="1" s="1"/>
  <c r="AO21" i="5" l="1"/>
  <c r="AO26" i="5"/>
  <c r="F10" i="5"/>
  <c r="F11" i="5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C18" i="1"/>
  <c r="AH15" i="1"/>
  <c r="AH16" i="1"/>
  <c r="AH17" i="1"/>
  <c r="AH12" i="1"/>
  <c r="AK16" i="1"/>
  <c r="AK17" i="1"/>
  <c r="AK12" i="1"/>
  <c r="AK15" i="1"/>
  <c r="AI15" i="1"/>
  <c r="AI16" i="1"/>
  <c r="AI17" i="1"/>
  <c r="AI12" i="1"/>
  <c r="G10" i="5" l="1"/>
  <c r="G11" i="5"/>
  <c r="AH18" i="1"/>
  <c r="C9" i="1"/>
  <c r="H10" i="5" l="1"/>
  <c r="H11" i="5"/>
  <c r="B5" i="4"/>
  <c r="AL12" i="1"/>
  <c r="I10" i="5" l="1"/>
  <c r="I11" i="5"/>
  <c r="AL15" i="1"/>
  <c r="AM15" i="1" s="1"/>
  <c r="AL16" i="1"/>
  <c r="AM16" i="1" s="1"/>
  <c r="AO16" i="1" s="1"/>
  <c r="AL17" i="1"/>
  <c r="AM17" i="1" s="1"/>
  <c r="AO17" i="1" s="1"/>
  <c r="AM12" i="1"/>
  <c r="AO12" i="1" s="1"/>
  <c r="AM28" i="1" s="1"/>
  <c r="AO23" i="1" s="1"/>
  <c r="C10" i="1"/>
  <c r="J11" i="5" l="1"/>
  <c r="J10" i="5"/>
  <c r="AO15" i="1"/>
  <c r="AO22" i="1" s="1"/>
  <c r="AM18" i="1"/>
  <c r="AO20" i="1"/>
  <c r="D10" i="1"/>
  <c r="D11" i="1"/>
  <c r="C11" i="1"/>
  <c r="K11" i="5" l="1"/>
  <c r="K10" i="5"/>
  <c r="AO26" i="1"/>
  <c r="AO18" i="1"/>
  <c r="AO21" i="1" s="1"/>
  <c r="E11" i="1"/>
  <c r="E10" i="1"/>
  <c r="L11" i="5" l="1"/>
  <c r="L10" i="5"/>
  <c r="F11" i="1"/>
  <c r="F10" i="1"/>
  <c r="G10" i="1" s="1"/>
  <c r="M11" i="5" l="1"/>
  <c r="M10" i="5"/>
  <c r="G11" i="1"/>
  <c r="N10" i="5" l="1"/>
  <c r="N11" i="5"/>
  <c r="H11" i="1"/>
  <c r="H10" i="1"/>
  <c r="O11" i="5" l="1"/>
  <c r="O10" i="5"/>
  <c r="I10" i="1"/>
  <c r="I11" i="1"/>
  <c r="P11" i="5" l="1"/>
  <c r="P10" i="5"/>
  <c r="J10" i="1"/>
  <c r="J11" i="1"/>
  <c r="Q11" i="5" l="1"/>
  <c r="Q10" i="5"/>
  <c r="K10" i="1"/>
  <c r="K11" i="1"/>
  <c r="R10" i="5" l="1"/>
  <c r="R11" i="5"/>
  <c r="L10" i="1"/>
  <c r="L11" i="1"/>
  <c r="S10" i="5" l="1"/>
  <c r="S11" i="5"/>
  <c r="M10" i="1"/>
  <c r="M11" i="1"/>
  <c r="T10" i="5" l="1"/>
  <c r="T11" i="5"/>
  <c r="N10" i="1"/>
  <c r="N11" i="1"/>
  <c r="U10" i="5" l="1"/>
  <c r="U11" i="5"/>
  <c r="O10" i="1"/>
  <c r="O11" i="1"/>
  <c r="V11" i="5" l="1"/>
  <c r="V10" i="5"/>
  <c r="P11" i="1"/>
  <c r="P10" i="1"/>
  <c r="W11" i="5" l="1"/>
  <c r="W10" i="5"/>
  <c r="Q11" i="1"/>
  <c r="Q10" i="1"/>
  <c r="X11" i="5" l="1"/>
  <c r="X10" i="5"/>
  <c r="R11" i="1"/>
  <c r="R10" i="1"/>
  <c r="Y11" i="5" l="1"/>
  <c r="Y10" i="5"/>
  <c r="S11" i="1"/>
  <c r="S10" i="1"/>
  <c r="Z11" i="5" l="1"/>
  <c r="Z10" i="5"/>
  <c r="T11" i="1"/>
  <c r="T10" i="1"/>
  <c r="AA11" i="5" l="1"/>
  <c r="AA10" i="5"/>
  <c r="U11" i="1"/>
  <c r="U10" i="1"/>
  <c r="AB10" i="5" l="1"/>
  <c r="AB11" i="5"/>
  <c r="V10" i="1"/>
  <c r="V11" i="1"/>
  <c r="AC10" i="5" l="1"/>
  <c r="AC11" i="5"/>
  <c r="W10" i="1"/>
  <c r="W11" i="1"/>
  <c r="AD10" i="5" l="1"/>
  <c r="AD11" i="5"/>
  <c r="X10" i="1"/>
  <c r="X11" i="1"/>
  <c r="AE10" i="5" l="1"/>
  <c r="AE11" i="5"/>
  <c r="Y10" i="1"/>
  <c r="Y11" i="1"/>
  <c r="AF11" i="5" l="1"/>
  <c r="AF10" i="5"/>
  <c r="Z10" i="1"/>
  <c r="Z11" i="1"/>
  <c r="AG11" i="5" l="1"/>
  <c r="AG10" i="5"/>
  <c r="AA10" i="1"/>
  <c r="AA11" i="1"/>
  <c r="AB10" i="1" l="1"/>
  <c r="AB11" i="1"/>
  <c r="AC11" i="1" l="1"/>
  <c r="AC10" i="1"/>
  <c r="AD11" i="1" l="1"/>
  <c r="AD10" i="1"/>
  <c r="AE11" i="1" l="1"/>
  <c r="AE10" i="1"/>
  <c r="AF11" i="1" l="1"/>
  <c r="AF10" i="1"/>
  <c r="AG10" i="1" l="1"/>
  <c r="AG11" i="1"/>
</calcChain>
</file>

<file path=xl/sharedStrings.xml><?xml version="1.0" encoding="utf-8"?>
<sst xmlns="http://schemas.openxmlformats.org/spreadsheetml/2006/main" count="324" uniqueCount="262">
  <si>
    <t>PROGRAMAS</t>
  </si>
  <si>
    <t>QTD</t>
  </si>
  <si>
    <t>COMERCIAL 30"</t>
  </si>
  <si>
    <t>FATOR</t>
  </si>
  <si>
    <t>VALOR UNITÁRIO
DA ENTREGA</t>
  </si>
  <si>
    <t>VALOR TOTAL</t>
  </si>
  <si>
    <t>DESCONTO</t>
  </si>
  <si>
    <t>VALOR FINAL</t>
  </si>
  <si>
    <t>Executivo</t>
  </si>
  <si>
    <t>Cliente</t>
  </si>
  <si>
    <t xml:space="preserve">Data da Proposta </t>
  </si>
  <si>
    <t xml:space="preserve">Mês </t>
  </si>
  <si>
    <t>PROGRAMA</t>
  </si>
  <si>
    <t>VALOR DE TABELA</t>
  </si>
  <si>
    <t>FALA POVO 30''</t>
  </si>
  <si>
    <t>FALA POVO 15''</t>
  </si>
  <si>
    <t>BALANÇO GERAL 30''</t>
  </si>
  <si>
    <t>BALANÇO GERAL 15''</t>
  </si>
  <si>
    <t>A HORA DA VENENOSA 30'</t>
  </si>
  <si>
    <t>A HORA DA VENENOSA 15''</t>
  </si>
  <si>
    <t>CIDADE ALERTA MINAS 15'</t>
  </si>
  <si>
    <t>JORNAL PARANAÍBA 30''</t>
  </si>
  <si>
    <t>JORNAL PARANAÍBA 15''</t>
  </si>
  <si>
    <t>BALANÇO GERAL ED. SABADO 30''</t>
  </si>
  <si>
    <t>BALANÇO GERAL ED. SABADO 15''</t>
  </si>
  <si>
    <t>CLUBE DO MOTOR 30''</t>
  </si>
  <si>
    <t>CLUBE DO MOTOR 15''</t>
  </si>
  <si>
    <t>SABADÃO PARANAÍBA 30''</t>
  </si>
  <si>
    <t>SABADÃO PARANAÍBA 15''</t>
  </si>
  <si>
    <t>POLITICA CRUZADA 30''</t>
  </si>
  <si>
    <t>POLITICA CRUZADA 15''</t>
  </si>
  <si>
    <t>AGRO PARANAÍBA 30''</t>
  </si>
  <si>
    <t>AGRO PARANAÍBA 15''</t>
  </si>
  <si>
    <t>ROTATIVO INDETERMINADO 30''</t>
  </si>
  <si>
    <t>ROTATIVO INDETERMINADO 15''</t>
  </si>
  <si>
    <t>PFM 5H AS 19H - 30''</t>
  </si>
  <si>
    <t>PFM 5H AS 24H - 30''</t>
  </si>
  <si>
    <t>PFM 5H AS 21H - 30''</t>
  </si>
  <si>
    <t>PFM 6H AS 19H - 30''</t>
  </si>
  <si>
    <t>PFM 7H AS 19H - 30''</t>
  </si>
  <si>
    <t>PFM 0H AS 5H - 30''</t>
  </si>
  <si>
    <t>ENTREGAS</t>
  </si>
  <si>
    <t>VINHETA 5" (COM)</t>
  </si>
  <si>
    <t>VINHETA 5" (ROT IND)</t>
  </si>
  <si>
    <t>CITAÇÃO 5"</t>
  </si>
  <si>
    <t>INSERT 10"</t>
  </si>
  <si>
    <t>MERCHAN 30"</t>
  </si>
  <si>
    <t>MERCHAN 60"</t>
  </si>
  <si>
    <t>COMERCIAL 15"</t>
  </si>
  <si>
    <t>BREAK EXCLUSIVO 30''</t>
  </si>
  <si>
    <t>BREAK EXCLUSIVO 60''</t>
  </si>
  <si>
    <t>CONTEÚDO PATROCINADO 3</t>
  </si>
  <si>
    <t>CONTEÚDO PATROCINADO ´4</t>
  </si>
  <si>
    <t>CONTEÚDO PATROCINADO 5'</t>
  </si>
  <si>
    <t>FORMATO</t>
  </si>
  <si>
    <t xml:space="preserve">FATOR ÚNICO </t>
  </si>
  <si>
    <t>DESCRIÇÃO</t>
  </si>
  <si>
    <t>Cachê</t>
  </si>
  <si>
    <t xml:space="preserve">Custo de Produção </t>
  </si>
  <si>
    <t xml:space="preserve">Valor Total Projeto </t>
  </si>
  <si>
    <t>Desconto Médio</t>
  </si>
  <si>
    <t>Total Bruto</t>
  </si>
  <si>
    <t>Valor Liquido</t>
  </si>
  <si>
    <t>PFM 5H AS 19H - 5''</t>
  </si>
  <si>
    <t>PFM 5H AS 24H - 10''</t>
  </si>
  <si>
    <t>PFM 5H AS 21H - 15''</t>
  </si>
  <si>
    <t>PFM 5H AS 19H - 15''</t>
  </si>
  <si>
    <t>PFM 5H AS 19H - 45''</t>
  </si>
  <si>
    <t>PFM 5H AS 19H - 60''</t>
  </si>
  <si>
    <t>PFM 5H AS 19H - 10''</t>
  </si>
  <si>
    <t>PFM 5H AS 24H - 60''</t>
  </si>
  <si>
    <t>PFM 5H AS 24H - 5''</t>
  </si>
  <si>
    <t>PFM 5H AS 24H - 15''</t>
  </si>
  <si>
    <t>PFM 5H AS 24H - 45''</t>
  </si>
  <si>
    <t>PFM 5H AS 21H - 5''</t>
  </si>
  <si>
    <t>PFM 5H AS 21H - 10''</t>
  </si>
  <si>
    <t>PFM 5H AS 21H - 45''</t>
  </si>
  <si>
    <t>PFM 5H AS 21H - 60''</t>
  </si>
  <si>
    <t>PFM 6H AS 19H - 5''</t>
  </si>
  <si>
    <t>PFM 6H AS 19H - 10''</t>
  </si>
  <si>
    <t>PFM 6H AS 19H - 15''</t>
  </si>
  <si>
    <t>PFM 6H AS 19H - 45''</t>
  </si>
  <si>
    <t>PFM 6H AS 19H - 60''</t>
  </si>
  <si>
    <t>PFM 7H AS 19H - 5''</t>
  </si>
  <si>
    <t>PFM 7H AS 19H - 10''</t>
  </si>
  <si>
    <t>PFM 7H AS 19H - 15''</t>
  </si>
  <si>
    <t>PFM 7H AS 19H - 45''</t>
  </si>
  <si>
    <t>PFM 7H AS 19H - 60''</t>
  </si>
  <si>
    <t>PFM 0H AS 5H - 5''</t>
  </si>
  <si>
    <t>PFM 0H AS 5H - 10''</t>
  </si>
  <si>
    <t>PFM 0H AS 5H - 15''</t>
  </si>
  <si>
    <t>PFM 0H AS 5H - 45''</t>
  </si>
  <si>
    <t>PFM 0H AS 5H - 60''</t>
  </si>
  <si>
    <t>-</t>
  </si>
  <si>
    <t>PFM DETERMINADO - 5''</t>
  </si>
  <si>
    <t>PFM DETERMINADO - 10''</t>
  </si>
  <si>
    <t>PFM DETERMINADO - 15''</t>
  </si>
  <si>
    <t>PFM DETERMINADO - 30''</t>
  </si>
  <si>
    <t>PFM DETERMINADO - 45''</t>
  </si>
  <si>
    <t>PFM DETERMINADO - 60''</t>
  </si>
  <si>
    <t>PFM TESTEMUNHAL - 5''</t>
  </si>
  <si>
    <t>PFM TESTEMUNHAL - 30''</t>
  </si>
  <si>
    <t>PFM TESTEMUNHAL - 45''</t>
  </si>
  <si>
    <t>PFM TESTEMUNHAL - 60''</t>
  </si>
  <si>
    <t>PFM FLASH - 60''</t>
  </si>
  <si>
    <t>EDUCA 6H AS 24H - 5''</t>
  </si>
  <si>
    <t>EDUCA 6H AS 24H - 10''</t>
  </si>
  <si>
    <t>EDUCA 6H AS 24H - 15''</t>
  </si>
  <si>
    <t>EDUCA 6H AS 24H - 30''</t>
  </si>
  <si>
    <t>EDUCA 6H AS 24H - 45''</t>
  </si>
  <si>
    <t>EDUCA 6H AS 24H - 60''</t>
  </si>
  <si>
    <t>EDUCA 7H AS 19H - 5''</t>
  </si>
  <si>
    <t>EDUCA 7H AS 19H - 10''</t>
  </si>
  <si>
    <t>EDUCA 7H AS 19H - 15''</t>
  </si>
  <si>
    <t>EEDUCA 7H AS 19H - 30''</t>
  </si>
  <si>
    <t>EDUCA 7H AS 19H - 45''</t>
  </si>
  <si>
    <t>EDUCA 7H AS 19H - 60''</t>
  </si>
  <si>
    <t>EDUCA DETERMINADO - 5''</t>
  </si>
  <si>
    <t>EDUCA DETERMINADO - 10''</t>
  </si>
  <si>
    <t>EDUCA DETERMINADO - 15''</t>
  </si>
  <si>
    <t>EEDUCA DETERMINADO - 30''</t>
  </si>
  <si>
    <t>EDUCA DETERMINADO - 45''</t>
  </si>
  <si>
    <t>EDUCA DETERMINADO - 60''</t>
  </si>
  <si>
    <t>EDUCA TESTEMUNHAL - 5''</t>
  </si>
  <si>
    <t>EDUCA TESTEMUNHAL - 30''</t>
  </si>
  <si>
    <t>EDUCA TESTEMUNHAL - 60''</t>
  </si>
  <si>
    <t>EDUCA FLASH - 60''</t>
  </si>
  <si>
    <t>DIGITAL FEED</t>
  </si>
  <si>
    <t>DIGITAL STORY</t>
  </si>
  <si>
    <t>PUBLI FEED IPM</t>
  </si>
  <si>
    <t xml:space="preserve">PUBLI ADICONAL </t>
  </si>
  <si>
    <t>CONTEÚDO PATROCINADO 7'</t>
  </si>
  <si>
    <t xml:space="preserve">PC HOME - 50K </t>
  </si>
  <si>
    <t xml:space="preserve">PC HOME - 100K </t>
  </si>
  <si>
    <t xml:space="preserve">PC HOME - 200K </t>
  </si>
  <si>
    <t xml:space="preserve">PC LATERAL - 50K </t>
  </si>
  <si>
    <t xml:space="preserve">PC LATERAL - 100K </t>
  </si>
  <si>
    <t xml:space="preserve">PC LATERAL - 200K </t>
  </si>
  <si>
    <t xml:space="preserve">PC LATERAL FULL - 50K </t>
  </si>
  <si>
    <t xml:space="preserve">PC LATERAL FULL - 100K </t>
  </si>
  <si>
    <t xml:space="preserve">PC LATERAL FULL - 200K </t>
  </si>
  <si>
    <t xml:space="preserve">PC LATERAL CARROSSEL - 50K </t>
  </si>
  <si>
    <t xml:space="preserve">PC LATERAL CARROSSEL - 100K </t>
  </si>
  <si>
    <t xml:space="preserve">PC LATERAL CARROSSEL - 200K </t>
  </si>
  <si>
    <t xml:space="preserve">PC LATERAL SQUEEZE - 50K </t>
  </si>
  <si>
    <t xml:space="preserve">PC LATERAL SQUEEZE - 100K </t>
  </si>
  <si>
    <t xml:space="preserve">PC LATERAL SQUEEZE - 200K </t>
  </si>
  <si>
    <t xml:space="preserve">PC LATERAL SQUEEZE FULL - 50K </t>
  </si>
  <si>
    <t xml:space="preserve">PC LATERAL SQUEEZE FULL - 100K </t>
  </si>
  <si>
    <t xml:space="preserve">PC LATERAL SQUEEZE FULL - 200K </t>
  </si>
  <si>
    <t xml:space="preserve">PC LATERAL BANNER INFERIOR - 50K </t>
  </si>
  <si>
    <t xml:space="preserve">PC LATERAL BANNER INFERIOR - 100K </t>
  </si>
  <si>
    <t xml:space="preserve">PC LATERAL BANNER INFERIOR - 200K </t>
  </si>
  <si>
    <t xml:space="preserve">OOH ADESIVO CHECKOUT </t>
  </si>
  <si>
    <t>PAINEL ENTRADA SANTA MÔNICA</t>
  </si>
  <si>
    <t>PAINEL SAÍDA SANTA MÔNICA</t>
  </si>
  <si>
    <t>PAREDE ESTACIONAMENTO JH</t>
  </si>
  <si>
    <t>PAREDE EXTERNA GRANADA</t>
  </si>
  <si>
    <t>PAREDE INTERNA JH</t>
  </si>
  <si>
    <t xml:space="preserve">POSTES ESTACIONAMENTO </t>
  </si>
  <si>
    <t>TOLDO CARRINHOS CARIOCA</t>
  </si>
  <si>
    <t>TAG CORREDOR GRANADA</t>
  </si>
  <si>
    <t xml:space="preserve">TOTEM DE LED </t>
  </si>
  <si>
    <t>TV'S</t>
  </si>
  <si>
    <t>VIDRO ENTRADA ESTACIONAMENTO</t>
  </si>
  <si>
    <t>VIDRO FACHADA</t>
  </si>
  <si>
    <t>VIDROS INTERNOS</t>
  </si>
  <si>
    <t>PM - ISLAND - HOME - 7 DIAS</t>
  </si>
  <si>
    <t>PM - ISLAND - HOME - 15 DIAS</t>
  </si>
  <si>
    <t>PM - ISLAND - HOME - 30 DIAS</t>
  </si>
  <si>
    <t>PM - BILLBOARD - INTERNA - 30 DIAS</t>
  </si>
  <si>
    <t>PM - BILLBOARD - INTERNA - 7 DIAS</t>
  </si>
  <si>
    <t>PM - BILLBOARD - INTERNA - 15 DIAS</t>
  </si>
  <si>
    <t>PM - BANNER - INTERNA - 7 DIAS</t>
  </si>
  <si>
    <t>PM - BANNER - INTERNA - 15 DIAS</t>
  </si>
  <si>
    <t>PM - BANNER - INTERNA - 30 DIAS</t>
  </si>
  <si>
    <t>PM - SUPER BANNER - H+I - 7 DIAS</t>
  </si>
  <si>
    <t>PM - RETÂNGULO HOME - 7 DIAS</t>
  </si>
  <si>
    <t>PM - RETÂNGULO HOME - 15 DIAS</t>
  </si>
  <si>
    <t>PM - RETÂNGULO HOME - 30 DIAS</t>
  </si>
  <si>
    <t>PM - RETÂNGULO INTERNA - 7 DIAS</t>
  </si>
  <si>
    <t>PM - RETÂNGULO INTERNA - 15 DIAS</t>
  </si>
  <si>
    <t>PM - RETÂNGULO INTERNA - 30 DIAS</t>
  </si>
  <si>
    <t>PM - RETÂNGULO H+I - 7 DIAS</t>
  </si>
  <si>
    <t xml:space="preserve">PLAYLIST YOUTUBE </t>
  </si>
  <si>
    <t>YOUTUBE - 7 DIAS</t>
  </si>
  <si>
    <t>YOUTUBE - 15 DIAS</t>
  </si>
  <si>
    <t>YOUTUBE - 30 DIAS</t>
  </si>
  <si>
    <t>Frequência da Mídia</t>
  </si>
  <si>
    <t>SOMA DOS CACHÊS</t>
  </si>
  <si>
    <t>PUBLI EDITORIAL</t>
  </si>
  <si>
    <t>OOH CARRINHOS</t>
  </si>
  <si>
    <t>OOH CESTAS</t>
  </si>
  <si>
    <t xml:space="preserve">OOH CONJUNTO DE DISPLAY </t>
  </si>
  <si>
    <t>OOH DISPLAY CAIXA</t>
  </si>
  <si>
    <t xml:space="preserve">OOH DISPLAY SELF CHECKOUT </t>
  </si>
  <si>
    <t>OOH LATERAL GÔNDOLA JARDIM HO</t>
  </si>
  <si>
    <t>FALA BRASIL 30"</t>
  </si>
  <si>
    <t>FALA BRASIL 15"</t>
  </si>
  <si>
    <t>HOJE EM DIA 30"</t>
  </si>
  <si>
    <t>HOJE EM DIA 15"</t>
  </si>
  <si>
    <t>NOVELA DA TARDE 1 30"</t>
  </si>
  <si>
    <t>NOVELA DA TARDE 1 15"</t>
  </si>
  <si>
    <t>CIDADE ALERTA 30"</t>
  </si>
  <si>
    <t>CIDADE ALERTA 15"</t>
  </si>
  <si>
    <t>JORNAL DA RECORD 30"</t>
  </si>
  <si>
    <t>JORNAL DA RECORD 15"</t>
  </si>
  <si>
    <t>NOVELA 3 30"</t>
  </si>
  <si>
    <t>NOVELA 3 15"</t>
  </si>
  <si>
    <t>NOVELA 22H 30"</t>
  </si>
  <si>
    <t>NOVELA 22H 15"</t>
  </si>
  <si>
    <t>DOC. INVESTIGAÇÃO 30"</t>
  </si>
  <si>
    <t>DOC. INVESTIGAÇÃO 15"</t>
  </si>
  <si>
    <t>CINE RECORD ESPECIAL 30"</t>
  </si>
  <si>
    <t>CINE RECORD ESPECIAL 15"</t>
  </si>
  <si>
    <t>PATRULHA DAS FRONTEIRAS 30"</t>
  </si>
  <si>
    <t>PATRULHA DAS FRONTEIRAS 15"</t>
  </si>
  <si>
    <t>ACUMULADORES 15"</t>
  </si>
  <si>
    <t>ACUMULADORES 30"</t>
  </si>
  <si>
    <t>QUILOS MORTAIS 30"</t>
  </si>
  <si>
    <t>QUILOS MORTAIS 15"</t>
  </si>
  <si>
    <t>SÉRIE PREMIUM 15"</t>
  </si>
  <si>
    <t>SÉRIE PREMIUM 30"</t>
  </si>
  <si>
    <t>BRASIL CAMINHONEIRO 30"</t>
  </si>
  <si>
    <t>BRASIL CAMINHONEIRO 15"</t>
  </si>
  <si>
    <t>CINE AVENTURA 30"</t>
  </si>
  <si>
    <t>CINE AVENTURA 15"</t>
  </si>
  <si>
    <t>FALA BRASIL ED SÁB 30"</t>
  </si>
  <si>
    <t>FALA BRASIL ED SÁB 15"</t>
  </si>
  <si>
    <t>CIDADE ALERTA ED SÁB 30"</t>
  </si>
  <si>
    <t>CIDADE ALERTA ED SÁB 15"</t>
  </si>
  <si>
    <t>JORNAL DA RECORD ED SÁB 30"</t>
  </si>
  <si>
    <t xml:space="preserve">JORNAL DA RECORD ED SÁB 15" </t>
  </si>
  <si>
    <t>CIDADE ALERTA 2 ED SÁB 30"</t>
  </si>
  <si>
    <t>CIDADE ALERTA 2 ED SÁB 15"</t>
  </si>
  <si>
    <t>SUPER TELA 30"</t>
  </si>
  <si>
    <t>SUPER TELA 15"</t>
  </si>
  <si>
    <t>RECORD TEEN 1 30"</t>
  </si>
  <si>
    <t>RECORD TEEN 1 15"</t>
  </si>
  <si>
    <t>RECORD TEEN 2 30"</t>
  </si>
  <si>
    <t>RECORD TEEN 2 15"</t>
  </si>
  <si>
    <t>GAME DOS 100 30"</t>
  </si>
  <si>
    <t>GAME DOS 100 15"</t>
  </si>
  <si>
    <t>ACERTE OU CAIA 30"</t>
  </si>
  <si>
    <t>ACERTE OU CAIA 15"</t>
  </si>
  <si>
    <t>LOVE &amp; DANCE 30"</t>
  </si>
  <si>
    <t>LOVE &amp; DANCE 15"</t>
  </si>
  <si>
    <t>DOMINGO ESPETACULAR 30"</t>
  </si>
  <si>
    <t>DOMINGO ESPETACULAR 15"</t>
  </si>
  <si>
    <t>ESPORTE RECORD 30"</t>
  </si>
  <si>
    <t>ESPORTE RECORD 15"</t>
  </si>
  <si>
    <t xml:space="preserve">SÉRIE DE DOMINGO 30" </t>
  </si>
  <si>
    <t xml:space="preserve">SÉRIE DE DOMINGO 15" </t>
  </si>
  <si>
    <t>Abertura e encerramento</t>
  </si>
  <si>
    <t>Gravação da receita</t>
  </si>
  <si>
    <t xml:space="preserve">Bastidores </t>
  </si>
  <si>
    <t>Cachê Tati</t>
  </si>
  <si>
    <t>Manuseio Você com Mônica Cunha</t>
  </si>
  <si>
    <t>Visualização Você com Mônica Cunha</t>
  </si>
  <si>
    <t>Menção Você com Mônica Cunha</t>
  </si>
  <si>
    <t>Você com Mônica Cunha 30"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</si>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</sst>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mmmm\-yy"/>
    <numFmt numFmtId="165" formatCode="ddd"/>
    <numFmt numFmtId="166" formatCode="dd"/>
    <numFmt numFmtId="167" formatCode="_-* #,##0.000_-;\-* #,##0.000_-;_-* &quot;-&quot;??_-;_-@_-"/>
    <numFmt numFmtId="168" formatCode="_(* #,##0.00_);_(* \(#,##0.00\);_(* &quot;-&quot;??_);_(@_)"/>
    <numFmt numFmtId="169" formatCode="&quot;R$&quot;#,##0.00_);[Red]\(&quot;R$&quot;#,##0.0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8"/>
      <color theme="1"/>
      <name val="Aptos"/>
      <family val="2"/>
    </font>
  </fonts>
  <fills count="22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E2EFD9"/>
      </patternFill>
    </fill>
    <fill>
      <patternFill patternType="solid">
        <fgColor rgb="FF002060"/>
        <bgColor rgb="FFE2EFD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2F2F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F2F2F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2F2F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F2F2F2"/>
      </patternFill>
    </fill>
    <fill>
      <patternFill patternType="solid">
        <fgColor theme="4" tint="-0.499984740745262"/>
        <bgColor rgb="FFE2EFD9"/>
      </patternFill>
    </fill>
    <fill>
      <patternFill patternType="solid">
        <fgColor theme="6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002060"/>
      </left>
      <right style="double">
        <color rgb="FF002060"/>
      </right>
      <top style="double">
        <color rgb="FF002060"/>
      </top>
      <bottom style="double">
        <color rgb="FF00206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20" borderId="0" applyNumberFormat="0" applyBorder="0" applyAlignment="0" applyProtection="0"/>
  </cellStyleXfs>
  <cellXfs count="78">
    <xf numFmtId="0" fontId="0" fillId="0" borderId="0" xfId="0"/>
    <xf numFmtId="0" fontId="0" fillId="4" borderId="0" xfId="0" applyFill="1"/>
    <xf numFmtId="0" fontId="4" fillId="5" borderId="7" xfId="0" applyFont="1" applyFill="1" applyBorder="1" applyAlignment="1">
      <alignment vertical="center"/>
    </xf>
    <xf numFmtId="165" fontId="4" fillId="5" borderId="4" xfId="0" applyNumberFormat="1" applyFont="1" applyFill="1" applyBorder="1" applyAlignment="1">
      <alignment horizontal="center" textRotation="90"/>
    </xf>
    <xf numFmtId="166" fontId="4" fillId="5" borderId="5" xfId="0" applyNumberFormat="1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44" fontId="4" fillId="0" borderId="0" xfId="2" applyFont="1"/>
    <xf numFmtId="0" fontId="0" fillId="0" borderId="7" xfId="0" applyBorder="1"/>
    <xf numFmtId="168" fontId="8" fillId="0" borderId="0" xfId="0" applyNumberFormat="1" applyFont="1" applyAlignment="1">
      <alignment horizontal="center"/>
    </xf>
    <xf numFmtId="169" fontId="8" fillId="0" borderId="0" xfId="0" applyNumberFormat="1" applyFont="1" applyAlignment="1">
      <alignment horizontal="center"/>
    </xf>
    <xf numFmtId="44" fontId="8" fillId="8" borderId="7" xfId="2" applyFont="1" applyFill="1" applyBorder="1" applyAlignment="1">
      <alignment horizontal="center" wrapText="1"/>
    </xf>
    <xf numFmtId="44" fontId="8" fillId="12" borderId="7" xfId="2" applyFont="1" applyFill="1" applyBorder="1" applyAlignment="1">
      <alignment horizontal="center"/>
    </xf>
    <xf numFmtId="10" fontId="7" fillId="19" borderId="7" xfId="0" applyNumberFormat="1" applyFont="1" applyFill="1" applyBorder="1" applyAlignment="1">
      <alignment horizontal="center"/>
    </xf>
    <xf numFmtId="44" fontId="8" fillId="14" borderId="7" xfId="2" applyFont="1" applyFill="1" applyBorder="1" applyAlignment="1">
      <alignment horizontal="center"/>
    </xf>
    <xf numFmtId="44" fontId="8" fillId="16" borderId="7" xfId="2" applyFont="1" applyFill="1" applyBorder="1" applyAlignment="1">
      <alignment horizontal="center"/>
    </xf>
    <xf numFmtId="44" fontId="7" fillId="18" borderId="7" xfId="2" applyFont="1" applyFill="1" applyBorder="1" applyAlignment="1">
      <alignment horizontal="center"/>
    </xf>
    <xf numFmtId="165" fontId="4" fillId="5" borderId="3" xfId="0" applyNumberFormat="1" applyFont="1" applyFill="1" applyBorder="1" applyAlignment="1">
      <alignment horizontal="center" textRotation="90"/>
    </xf>
    <xf numFmtId="166" fontId="4" fillId="5" borderId="11" xfId="0" applyNumberFormat="1" applyFont="1" applyFill="1" applyBorder="1" applyAlignment="1">
      <alignment horizontal="center" vertical="center"/>
    </xf>
    <xf numFmtId="0" fontId="0" fillId="0" borderId="12" xfId="0" applyBorder="1"/>
    <xf numFmtId="165" fontId="4" fillId="5" borderId="2" xfId="0" applyNumberFormat="1" applyFont="1" applyFill="1" applyBorder="1" applyAlignment="1">
      <alignment horizontal="center" textRotation="90"/>
    </xf>
    <xf numFmtId="166" fontId="4" fillId="5" borderId="6" xfId="0" applyNumberFormat="1" applyFont="1" applyFill="1" applyBorder="1" applyAlignment="1">
      <alignment horizontal="center" vertical="center"/>
    </xf>
    <xf numFmtId="44" fontId="0" fillId="0" borderId="0" xfId="0" applyNumberFormat="1"/>
    <xf numFmtId="0" fontId="4" fillId="0" borderId="3" xfId="0" applyFont="1" applyBorder="1"/>
    <xf numFmtId="167" fontId="4" fillId="0" borderId="2" xfId="1" applyNumberFormat="1" applyFont="1" applyBorder="1"/>
    <xf numFmtId="0" fontId="4" fillId="0" borderId="11" xfId="0" applyFont="1" applyBorder="1"/>
    <xf numFmtId="167" fontId="4" fillId="0" borderId="6" xfId="1" applyNumberFormat="1" applyFont="1" applyBorder="1"/>
    <xf numFmtId="0" fontId="11" fillId="3" borderId="17" xfId="0" applyFont="1" applyFill="1" applyBorder="1"/>
    <xf numFmtId="0" fontId="11" fillId="3" borderId="18" xfId="0" applyFont="1" applyFill="1" applyBorder="1"/>
    <xf numFmtId="10" fontId="8" fillId="10" borderId="7" xfId="0" applyNumberFormat="1" applyFont="1" applyFill="1" applyBorder="1" applyAlignment="1">
      <alignment horizontal="center"/>
    </xf>
    <xf numFmtId="0" fontId="10" fillId="20" borderId="16" xfId="4" applyBorder="1"/>
    <xf numFmtId="44" fontId="10" fillId="20" borderId="16" xfId="4" applyNumberFormat="1" applyBorder="1"/>
    <xf numFmtId="0" fontId="12" fillId="2" borderId="20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9" fillId="0" borderId="19" xfId="0" applyNumberFormat="1" applyFont="1" applyBorder="1" applyAlignment="1">
      <alignment horizontal="center" vertical="center"/>
    </xf>
    <xf numFmtId="44" fontId="4" fillId="0" borderId="0" xfId="0" applyNumberFormat="1" applyFont="1"/>
    <xf numFmtId="10" fontId="7" fillId="19" borderId="10" xfId="0" applyNumberFormat="1" applyFont="1" applyFill="1" applyBorder="1" applyAlignment="1">
      <alignment horizontal="center"/>
    </xf>
    <xf numFmtId="44" fontId="3" fillId="0" borderId="0" xfId="0" applyNumberFormat="1" applyFont="1"/>
    <xf numFmtId="0" fontId="0" fillId="21" borderId="7" xfId="0" applyFill="1" applyBorder="1"/>
    <xf numFmtId="0" fontId="0" fillId="21" borderId="7" xfId="0" applyFill="1" applyBorder="1" applyAlignment="1">
      <alignment horizontal="center" vertical="center"/>
    </xf>
    <xf numFmtId="0" fontId="0" fillId="21" borderId="12" xfId="0" applyFill="1" applyBorder="1" applyAlignment="1">
      <alignment horizontal="center" vertical="center"/>
    </xf>
    <xf numFmtId="44" fontId="0" fillId="21" borderId="7" xfId="2" applyFont="1" applyFill="1" applyBorder="1" applyAlignment="1">
      <alignment horizontal="center" vertical="center"/>
    </xf>
    <xf numFmtId="44" fontId="0" fillId="21" borderId="12" xfId="2" applyFont="1" applyFill="1" applyBorder="1" applyAlignment="1">
      <alignment horizontal="center" vertical="center"/>
    </xf>
    <xf numFmtId="44" fontId="0" fillId="21" borderId="12" xfId="0" applyNumberFormat="1" applyFill="1" applyBorder="1" applyAlignment="1">
      <alignment horizontal="center" vertical="center"/>
    </xf>
    <xf numFmtId="9" fontId="0" fillId="21" borderId="12" xfId="3" applyFont="1" applyFill="1" applyBorder="1" applyAlignment="1">
      <alignment horizontal="center" vertical="center"/>
    </xf>
    <xf numFmtId="44" fontId="0" fillId="21" borderId="7" xfId="0" applyNumberFormat="1" applyFill="1" applyBorder="1" applyAlignment="1">
      <alignment horizontal="center" vertical="center"/>
    </xf>
    <xf numFmtId="0" fontId="4" fillId="13" borderId="8" xfId="0" applyFont="1" applyFill="1" applyBorder="1" applyAlignment="1">
      <alignment horizontal="center"/>
    </xf>
    <xf numFmtId="0" fontId="4" fillId="13" borderId="9" xfId="0" applyFont="1" applyFill="1" applyBorder="1" applyAlignment="1">
      <alignment horizontal="center"/>
    </xf>
    <xf numFmtId="0" fontId="4" fillId="15" borderId="8" xfId="0" applyFont="1" applyFill="1" applyBorder="1" applyAlignment="1">
      <alignment horizontal="center"/>
    </xf>
    <xf numFmtId="0" fontId="4" fillId="15" borderId="9" xfId="0" applyFont="1" applyFill="1" applyBorder="1" applyAlignment="1">
      <alignment horizontal="center"/>
    </xf>
    <xf numFmtId="0" fontId="4" fillId="15" borderId="10" xfId="0" applyFont="1" applyFill="1" applyBorder="1" applyAlignment="1">
      <alignment horizontal="center"/>
    </xf>
    <xf numFmtId="0" fontId="7" fillId="17" borderId="8" xfId="0" applyFont="1" applyFill="1" applyBorder="1" applyAlignment="1">
      <alignment horizontal="center"/>
    </xf>
    <xf numFmtId="0" fontId="7" fillId="17" borderId="9" xfId="0" applyFont="1" applyFill="1" applyBorder="1" applyAlignment="1">
      <alignment horizontal="center"/>
    </xf>
    <xf numFmtId="0" fontId="7" fillId="17" borderId="10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4" fillId="9" borderId="8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/>
    </xf>
    <xf numFmtId="0" fontId="4" fillId="9" borderId="10" xfId="0" applyFont="1" applyFill="1" applyBorder="1" applyAlignment="1">
      <alignment horizontal="center"/>
    </xf>
    <xf numFmtId="0" fontId="4" fillId="11" borderId="8" xfId="0" applyFont="1" applyFill="1" applyBorder="1" applyAlignment="1">
      <alignment horizontal="center"/>
    </xf>
    <xf numFmtId="0" fontId="4" fillId="11" borderId="9" xfId="0" applyFont="1" applyFill="1" applyBorder="1" applyAlignment="1">
      <alignment horizontal="center"/>
    </xf>
    <xf numFmtId="0" fontId="4" fillId="11" borderId="10" xfId="0" applyFont="1" applyFill="1" applyBorder="1" applyAlignment="1">
      <alignment horizontal="center"/>
    </xf>
    <xf numFmtId="0" fontId="4" fillId="13" borderId="10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/>
    </xf>
    <xf numFmtId="14" fontId="4" fillId="5" borderId="7" xfId="0" applyNumberFormat="1" applyFont="1" applyFill="1" applyBorder="1" applyAlignment="1">
      <alignment horizontal="center" vertical="center"/>
    </xf>
    <xf numFmtId="17" fontId="5" fillId="4" borderId="7" xfId="0" applyNumberFormat="1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2" fillId="2" borderId="14" xfId="0" applyFont="1" applyFill="1" applyBorder="1"/>
    <xf numFmtId="0" fontId="2" fillId="2" borderId="15" xfId="0" applyFont="1" applyFill="1" applyBorder="1"/>
    <xf numFmtId="164" fontId="6" fillId="6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0" fontId="13" fillId="0" borderId="0" xfId="0" applyFont="1"/>
  </cellXfs>
  <cellStyles count="5">
    <cellStyle name="Ênfase3" xfId="4" builtinId="37"/>
    <cellStyle name="Moeda" xfId="2" builtinId="4"/>
    <cellStyle name="Normal" xfId="0" builtinId="0"/>
    <cellStyle name="Porcentagem" xfId="3" builtinId="5"/>
    <cellStyle name="Vírgula" xfId="1" builtinId="3"/>
  </cellStyles>
  <dxfs count="12">
    <dxf>
      <font>
        <color theme="0"/>
      </font>
      <fill>
        <patternFill patternType="solid">
          <fgColor rgb="FF548135"/>
          <bgColor rgb="FF548135"/>
        </patternFill>
      </fill>
    </dxf>
    <dxf>
      <font>
        <color theme="0"/>
      </font>
      <fill>
        <patternFill patternType="solid">
          <fgColor rgb="FF548135"/>
          <bgColor rgb="FF548135"/>
        </patternFill>
      </fill>
    </dxf>
    <dxf>
      <font>
        <color theme="0"/>
      </font>
      <fill>
        <patternFill patternType="solid">
          <fgColor rgb="FF548135"/>
          <bgColor rgb="FF548135"/>
        </patternFill>
      </fill>
    </dxf>
    <dxf>
      <font>
        <color theme="0"/>
      </font>
      <fill>
        <patternFill patternType="solid">
          <fgColor rgb="FF548135"/>
          <bgColor rgb="FF54813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_-* #,##0.000_-;\-* #,##0.000_-;_-* &quot;-&quot;??_-;_-@_-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rgb="FFFFFF00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34" formatCode="_-&quot;R$&quot;\ * #,##0.00_-;\-&quot;R$&quot;\ * #,##0.00_-;_-&quot;R$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274320</xdr:colOff>
      <xdr:row>2</xdr:row>
      <xdr:rowOff>13044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10" t="20491" r="12694" b="23572"/>
        <a:stretch/>
      </xdr:blipFill>
      <xdr:spPr>
        <a:xfrm>
          <a:off x="0" y="190500"/>
          <a:ext cx="1874520" cy="7750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274320</xdr:colOff>
      <xdr:row>2</xdr:row>
      <xdr:rowOff>13044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10" t="20491" r="12694" b="23572"/>
        <a:stretch/>
      </xdr:blipFill>
      <xdr:spPr>
        <a:xfrm>
          <a:off x="0" y="182880"/>
          <a:ext cx="1920240" cy="78266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ODUTOS" displayName="PRODUTOS" ref="A2:B222" totalsRowShown="0" headerRowDxfId="11">
  <autoFilter ref="A2:B222" xr:uid="{00000000-0009-0000-0100-000001000000}"/>
  <tableColumns count="2">
    <tableColumn id="1" xr3:uid="{00000000-0010-0000-0000-000001000000}" name="PROGRAMA"/>
    <tableColumn id="2" xr3:uid="{00000000-0010-0000-0000-000002000000}" name="VALOR DE TABELA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FATORES" displayName="FATORES" ref="A2:B17" totalsRowShown="0" headerRowDxfId="9" headerRowBorderDxfId="8" tableBorderDxfId="7" totalsRowBorderDxfId="6">
  <autoFilter ref="A2:B17" xr:uid="{00000000-0009-0000-0100-000002000000}"/>
  <tableColumns count="2">
    <tableColumn id="1" xr3:uid="{00000000-0010-0000-0100-000001000000}" name="ENTREGAS" dataDxfId="5"/>
    <tableColumn id="2" xr3:uid="{00000000-0010-0000-0100-000002000000}" name="FATOR" dataDxfId="4" dataCellStyle="Vírgul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O31"/>
  <sheetViews>
    <sheetView showGridLines="0" tabSelected="1" zoomScale="70" zoomScaleNormal="70" workbookViewId="0">
      <selection activeCell="B74" sqref="B74"/>
    </sheetView>
  </sheetViews>
  <sheetFormatPr defaultRowHeight="15" x14ac:dyDescent="0.25"/>
  <cols>
    <col min="1" max="1" width="24" customWidth="1"/>
    <col min="2" max="2" width="28.5703125" bestFit="1" customWidth="1"/>
    <col min="3" max="33" width="3.28515625" bestFit="1" customWidth="1"/>
    <col min="34" max="34" width="4.42578125" bestFit="1" customWidth="1"/>
    <col min="35" max="35" width="13.7109375" bestFit="1" customWidth="1"/>
    <col min="36" max="36" width="27.140625" customWidth="1"/>
    <col min="37" max="37" width="15.7109375" bestFit="1" customWidth="1"/>
    <col min="38" max="38" width="17" bestFit="1" customWidth="1"/>
    <col min="39" max="39" width="19.28515625" bestFit="1" customWidth="1"/>
    <col min="40" max="40" width="10.85546875" customWidth="1"/>
    <col min="41" max="41" width="19.28515625" bestFit="1" customWidth="1"/>
  </cols>
  <sheetData>
    <row r="2" spans="1:41" ht="60.6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4" spans="1:41" x14ac:dyDescent="0.25">
      <c r="A4" s="2" t="s">
        <v>9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41" x14ac:dyDescent="0.25">
      <c r="A5" s="2" t="s">
        <v>8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1:41" x14ac:dyDescent="0.25">
      <c r="A6" s="2" t="s">
        <v>10</v>
      </c>
      <c r="B6" s="70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</row>
    <row r="7" spans="1:41" ht="15.75" x14ac:dyDescent="0.25">
      <c r="A7" s="2" t="s">
        <v>11</v>
      </c>
      <c r="B7" s="71">
        <v>45901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</row>
    <row r="8" spans="1:41" ht="15.75" thickBot="1" x14ac:dyDescent="0.3"/>
    <row r="9" spans="1:41" ht="15.75" thickBot="1" x14ac:dyDescent="0.3">
      <c r="A9" s="72" t="s">
        <v>0</v>
      </c>
      <c r="B9" s="72" t="s">
        <v>56</v>
      </c>
      <c r="C9" s="75">
        <f>$B$7</f>
        <v>45901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41" ht="48" customHeight="1" x14ac:dyDescent="0.25">
      <c r="A10" s="73"/>
      <c r="B10" s="73"/>
      <c r="C10" s="17">
        <f>+C9</f>
        <v>45901</v>
      </c>
      <c r="D10" s="3">
        <f t="shared" ref="D10:AG10" si="0">C10+1</f>
        <v>45902</v>
      </c>
      <c r="E10" s="3">
        <f t="shared" si="0"/>
        <v>45903</v>
      </c>
      <c r="F10" s="3">
        <f t="shared" si="0"/>
        <v>45904</v>
      </c>
      <c r="G10" s="3">
        <f>F10+1</f>
        <v>45905</v>
      </c>
      <c r="H10" s="3">
        <f t="shared" si="0"/>
        <v>45906</v>
      </c>
      <c r="I10" s="3">
        <f t="shared" si="0"/>
        <v>45907</v>
      </c>
      <c r="J10" s="3">
        <f t="shared" si="0"/>
        <v>45908</v>
      </c>
      <c r="K10" s="3">
        <f t="shared" si="0"/>
        <v>45909</v>
      </c>
      <c r="L10" s="3">
        <f t="shared" si="0"/>
        <v>45910</v>
      </c>
      <c r="M10" s="3">
        <f t="shared" si="0"/>
        <v>45911</v>
      </c>
      <c r="N10" s="3">
        <f t="shared" si="0"/>
        <v>45912</v>
      </c>
      <c r="O10" s="3">
        <f t="shared" si="0"/>
        <v>45913</v>
      </c>
      <c r="P10" s="3">
        <f t="shared" si="0"/>
        <v>45914</v>
      </c>
      <c r="Q10" s="3">
        <f t="shared" si="0"/>
        <v>45915</v>
      </c>
      <c r="R10" s="3">
        <f t="shared" si="0"/>
        <v>45916</v>
      </c>
      <c r="S10" s="3">
        <f t="shared" si="0"/>
        <v>45917</v>
      </c>
      <c r="T10" s="3">
        <f t="shared" si="0"/>
        <v>45918</v>
      </c>
      <c r="U10" s="3">
        <f t="shared" si="0"/>
        <v>45919</v>
      </c>
      <c r="V10" s="3">
        <f t="shared" si="0"/>
        <v>45920</v>
      </c>
      <c r="W10" s="3">
        <f t="shared" si="0"/>
        <v>45921</v>
      </c>
      <c r="X10" s="3">
        <f t="shared" si="0"/>
        <v>45922</v>
      </c>
      <c r="Y10" s="3">
        <f t="shared" si="0"/>
        <v>45923</v>
      </c>
      <c r="Z10" s="3">
        <f t="shared" si="0"/>
        <v>45924</v>
      </c>
      <c r="AA10" s="3">
        <f t="shared" si="0"/>
        <v>45925</v>
      </c>
      <c r="AB10" s="3">
        <f t="shared" si="0"/>
        <v>45926</v>
      </c>
      <c r="AC10" s="3">
        <f t="shared" si="0"/>
        <v>45927</v>
      </c>
      <c r="AD10" s="3">
        <f t="shared" si="0"/>
        <v>45928</v>
      </c>
      <c r="AE10" s="3">
        <f t="shared" si="0"/>
        <v>45929</v>
      </c>
      <c r="AF10" s="3">
        <f t="shared" si="0"/>
        <v>45930</v>
      </c>
      <c r="AG10" s="20">
        <f t="shared" si="0"/>
        <v>45931</v>
      </c>
      <c r="AH10" s="55" t="s">
        <v>1</v>
      </c>
      <c r="AI10" s="55" t="s">
        <v>2</v>
      </c>
      <c r="AJ10" s="55" t="s">
        <v>54</v>
      </c>
      <c r="AK10" s="55" t="s">
        <v>3</v>
      </c>
      <c r="AL10" s="67" t="s">
        <v>4</v>
      </c>
      <c r="AM10" s="55" t="s">
        <v>5</v>
      </c>
      <c r="AN10" s="55" t="s">
        <v>6</v>
      </c>
      <c r="AO10" s="55" t="s">
        <v>7</v>
      </c>
    </row>
    <row r="11" spans="1:41" ht="15.75" thickBot="1" x14ac:dyDescent="0.3">
      <c r="A11" s="74"/>
      <c r="B11" s="74"/>
      <c r="C11" s="18">
        <f>+C9</f>
        <v>45901</v>
      </c>
      <c r="D11" s="4">
        <f>C10+1</f>
        <v>45902</v>
      </c>
      <c r="E11" s="4">
        <f t="shared" ref="E11:AG11" si="1">D10+1</f>
        <v>45903</v>
      </c>
      <c r="F11" s="4">
        <f t="shared" si="1"/>
        <v>45904</v>
      </c>
      <c r="G11" s="4">
        <f t="shared" si="1"/>
        <v>45905</v>
      </c>
      <c r="H11" s="4">
        <f t="shared" si="1"/>
        <v>45906</v>
      </c>
      <c r="I11" s="4">
        <f t="shared" si="1"/>
        <v>45907</v>
      </c>
      <c r="J11" s="4">
        <f t="shared" si="1"/>
        <v>45908</v>
      </c>
      <c r="K11" s="4">
        <f t="shared" si="1"/>
        <v>45909</v>
      </c>
      <c r="L11" s="4">
        <f t="shared" si="1"/>
        <v>45910</v>
      </c>
      <c r="M11" s="4">
        <f t="shared" si="1"/>
        <v>45911</v>
      </c>
      <c r="N11" s="4">
        <f t="shared" si="1"/>
        <v>45912</v>
      </c>
      <c r="O11" s="4">
        <f t="shared" si="1"/>
        <v>45913</v>
      </c>
      <c r="P11" s="4">
        <f t="shared" si="1"/>
        <v>45914</v>
      </c>
      <c r="Q11" s="4">
        <f t="shared" si="1"/>
        <v>45915</v>
      </c>
      <c r="R11" s="4">
        <f t="shared" si="1"/>
        <v>45916</v>
      </c>
      <c r="S11" s="4">
        <f t="shared" si="1"/>
        <v>45917</v>
      </c>
      <c r="T11" s="4">
        <f t="shared" si="1"/>
        <v>45918</v>
      </c>
      <c r="U11" s="4">
        <f t="shared" si="1"/>
        <v>45919</v>
      </c>
      <c r="V11" s="4">
        <f t="shared" si="1"/>
        <v>45920</v>
      </c>
      <c r="W11" s="4">
        <f t="shared" si="1"/>
        <v>45921</v>
      </c>
      <c r="X11" s="4">
        <f t="shared" si="1"/>
        <v>45922</v>
      </c>
      <c r="Y11" s="4">
        <f t="shared" si="1"/>
        <v>45923</v>
      </c>
      <c r="Z11" s="4">
        <f t="shared" si="1"/>
        <v>45924</v>
      </c>
      <c r="AA11" s="4">
        <f t="shared" si="1"/>
        <v>45925</v>
      </c>
      <c r="AB11" s="4">
        <f t="shared" si="1"/>
        <v>45926</v>
      </c>
      <c r="AC11" s="4">
        <f t="shared" si="1"/>
        <v>45927</v>
      </c>
      <c r="AD11" s="4">
        <f t="shared" si="1"/>
        <v>45928</v>
      </c>
      <c r="AE11" s="4">
        <f t="shared" si="1"/>
        <v>45929</v>
      </c>
      <c r="AF11" s="4">
        <f t="shared" si="1"/>
        <v>45930</v>
      </c>
      <c r="AG11" s="21">
        <f t="shared" si="1"/>
        <v>45931</v>
      </c>
      <c r="AH11" s="56"/>
      <c r="AI11" s="56"/>
      <c r="AJ11" s="56"/>
      <c r="AK11" s="56"/>
      <c r="AL11" s="68"/>
      <c r="AM11" s="56"/>
      <c r="AN11" s="56"/>
      <c r="AO11" s="56"/>
    </row>
    <row r="12" spans="1:41" x14ac:dyDescent="0.25">
      <c r="A12" s="19" t="s">
        <v>257</v>
      </c>
      <c r="B12" s="39" t="s">
        <v>254</v>
      </c>
      <c r="C12" s="40"/>
      <c r="D12" s="40"/>
      <c r="E12" s="40">
        <v>1</v>
      </c>
      <c r="F12" s="40"/>
      <c r="G12" s="40"/>
      <c r="H12" s="40"/>
      <c r="I12" s="40"/>
      <c r="J12" s="40"/>
      <c r="K12" s="40"/>
      <c r="L12" s="40">
        <v>1</v>
      </c>
      <c r="M12" s="40"/>
      <c r="N12" s="40"/>
      <c r="O12" s="40"/>
      <c r="P12" s="40"/>
      <c r="Q12" s="40"/>
      <c r="R12" s="40"/>
      <c r="S12" s="40">
        <v>1</v>
      </c>
      <c r="T12" s="40"/>
      <c r="U12" s="40"/>
      <c r="V12" s="40"/>
      <c r="W12" s="40"/>
      <c r="X12" s="40"/>
      <c r="Y12" s="40"/>
      <c r="Z12" s="40">
        <v>1</v>
      </c>
      <c r="AA12" s="40"/>
      <c r="AB12" s="40"/>
      <c r="AC12" s="40"/>
      <c r="AD12" s="40"/>
      <c r="AE12" s="40"/>
      <c r="AF12" s="40"/>
      <c r="AG12" s="40"/>
      <c r="AH12" s="41">
        <f>SUM(C12:AG12)</f>
        <v>4</v>
      </c>
      <c r="AI12" s="42">
        <f>IF(A12&lt;&gt;0, VLOOKUP($A12,PRODUTOS[#All], 2, FALSE), 0)</f>
        <v>1095.5999999999999</v>
      </c>
      <c r="AJ12" s="43" t="s">
        <v>55</v>
      </c>
      <c r="AK12" s="40">
        <f>VLOOKUP($AJ12,FATORES[#All],2,0)</f>
        <v>1</v>
      </c>
      <c r="AL12" s="44">
        <f>AI12*AK12</f>
        <v>1095.5999999999999</v>
      </c>
      <c r="AM12" s="44">
        <f>AL12*AH12</f>
        <v>4382.3999999999996</v>
      </c>
      <c r="AN12" s="45">
        <v>0</v>
      </c>
      <c r="AO12" s="44">
        <f>AM12-(AM12*AN12)</f>
        <v>4382.3999999999996</v>
      </c>
    </row>
    <row r="13" spans="1:41" x14ac:dyDescent="0.25">
      <c r="A13" s="19" t="s">
        <v>258</v>
      </c>
      <c r="B13" s="39" t="s">
        <v>254</v>
      </c>
      <c r="C13" s="40"/>
      <c r="D13" s="40"/>
      <c r="E13" s="40">
        <v>1</v>
      </c>
      <c r="F13" s="40"/>
      <c r="G13" s="40"/>
      <c r="H13" s="40"/>
      <c r="I13" s="40"/>
      <c r="J13" s="40"/>
      <c r="K13" s="40"/>
      <c r="L13" s="40">
        <v>1</v>
      </c>
      <c r="M13" s="40"/>
      <c r="N13" s="40"/>
      <c r="O13" s="40"/>
      <c r="P13" s="40"/>
      <c r="Q13" s="40"/>
      <c r="R13" s="40"/>
      <c r="S13" s="40">
        <v>1</v>
      </c>
      <c r="T13" s="40"/>
      <c r="U13" s="40"/>
      <c r="V13" s="40"/>
      <c r="W13" s="40"/>
      <c r="X13" s="40"/>
      <c r="Y13" s="40"/>
      <c r="Z13" s="40">
        <v>1</v>
      </c>
      <c r="AA13" s="40"/>
      <c r="AB13" s="40"/>
      <c r="AC13" s="40"/>
      <c r="AD13" s="40"/>
      <c r="AE13" s="40"/>
      <c r="AF13" s="40"/>
      <c r="AG13" s="40"/>
      <c r="AH13" s="41">
        <f>SUM(C13:AG13)</f>
        <v>4</v>
      </c>
      <c r="AI13" s="42">
        <f>IF(A13&lt;&gt;0, VLOOKUP($A13,PRODUTOS[#All], 2, FALSE), 0)</f>
        <v>812.7</v>
      </c>
      <c r="AJ13" s="43" t="s">
        <v>55</v>
      </c>
      <c r="AK13" s="40">
        <f>VLOOKUP($AJ13,FATORES[#All],2,0)</f>
        <v>1</v>
      </c>
      <c r="AL13" s="44">
        <f>AI13*AK13</f>
        <v>812.7</v>
      </c>
      <c r="AM13" s="44">
        <f>AL13*AH13</f>
        <v>3250.8</v>
      </c>
      <c r="AN13" s="45">
        <v>0</v>
      </c>
      <c r="AO13" s="44">
        <f>AM13-(AM13*AN13)</f>
        <v>3250.8</v>
      </c>
    </row>
    <row r="14" spans="1:41" x14ac:dyDescent="0.25">
      <c r="A14" s="19" t="s">
        <v>259</v>
      </c>
      <c r="B14" s="39" t="s">
        <v>254</v>
      </c>
      <c r="C14" s="40"/>
      <c r="D14" s="40"/>
      <c r="E14" s="40">
        <v>1</v>
      </c>
      <c r="F14" s="40"/>
      <c r="G14" s="40"/>
      <c r="H14" s="40"/>
      <c r="I14" s="40"/>
      <c r="J14" s="40"/>
      <c r="K14" s="40"/>
      <c r="L14" s="40">
        <v>1</v>
      </c>
      <c r="M14" s="40"/>
      <c r="N14" s="40"/>
      <c r="O14" s="40"/>
      <c r="P14" s="40"/>
      <c r="Q14" s="40"/>
      <c r="R14" s="40"/>
      <c r="S14" s="40">
        <v>1</v>
      </c>
      <c r="T14" s="40"/>
      <c r="U14" s="40"/>
      <c r="V14" s="40"/>
      <c r="W14" s="40"/>
      <c r="X14" s="40"/>
      <c r="Y14" s="40"/>
      <c r="Z14" s="40">
        <v>1</v>
      </c>
      <c r="AA14" s="40"/>
      <c r="AB14" s="40"/>
      <c r="AC14" s="40"/>
      <c r="AD14" s="40"/>
      <c r="AE14" s="40"/>
      <c r="AF14" s="40"/>
      <c r="AG14" s="40"/>
      <c r="AH14" s="41">
        <f>SUM(C14:AG14)</f>
        <v>4</v>
      </c>
      <c r="AI14" s="42">
        <f>IF(A14&lt;&gt;0, VLOOKUP($A14,PRODUTOS[#All], 2, FALSE), 0)</f>
        <v>2739</v>
      </c>
      <c r="AJ14" s="43" t="s">
        <v>55</v>
      </c>
      <c r="AK14" s="40">
        <f>VLOOKUP($AJ14,FATORES[#All],2,0)</f>
        <v>1</v>
      </c>
      <c r="AL14" s="44">
        <f>AI14*AK14</f>
        <v>2739</v>
      </c>
      <c r="AM14" s="44">
        <f>AL14*AH14</f>
        <v>10956</v>
      </c>
      <c r="AN14" s="45">
        <v>0</v>
      </c>
      <c r="AO14" s="44">
        <f>AM14-(AM14*AN14)</f>
        <v>10956</v>
      </c>
    </row>
    <row r="15" spans="1:41" x14ac:dyDescent="0.25">
      <c r="A15" s="19" t="s">
        <v>260</v>
      </c>
      <c r="B15" s="39" t="s">
        <v>253</v>
      </c>
      <c r="C15" s="40"/>
      <c r="D15" s="40"/>
      <c r="E15" s="40">
        <v>2</v>
      </c>
      <c r="F15" s="40"/>
      <c r="G15" s="40"/>
      <c r="H15" s="40"/>
      <c r="I15" s="40"/>
      <c r="J15" s="40"/>
      <c r="K15" s="40"/>
      <c r="L15" s="40">
        <v>2</v>
      </c>
      <c r="M15" s="40"/>
      <c r="N15" s="40"/>
      <c r="O15" s="40"/>
      <c r="P15" s="40"/>
      <c r="Q15" s="40"/>
      <c r="R15" s="40"/>
      <c r="S15" s="40">
        <v>2</v>
      </c>
      <c r="T15" s="40"/>
      <c r="U15" s="40"/>
      <c r="V15" s="40"/>
      <c r="W15" s="40"/>
      <c r="X15" s="40"/>
      <c r="Y15" s="40"/>
      <c r="Z15" s="40">
        <v>2</v>
      </c>
      <c r="AA15" s="40"/>
      <c r="AB15" s="40"/>
      <c r="AC15" s="40"/>
      <c r="AD15" s="40"/>
      <c r="AE15" s="40"/>
      <c r="AF15" s="40"/>
      <c r="AG15" s="40"/>
      <c r="AH15" s="41">
        <f t="shared" ref="AH15:AH17" si="2">SUM(C15:AG15)</f>
        <v>8</v>
      </c>
      <c r="AI15" s="42">
        <f>IF(A15&lt;&gt;0, VLOOKUP($A15,PRODUTOS[#All], 2, FALSE), 0)</f>
        <v>1826</v>
      </c>
      <c r="AJ15" s="42" t="s">
        <v>42</v>
      </c>
      <c r="AK15" s="40">
        <f>VLOOKUP($AJ15,FATORES[#All],2,0)</f>
        <v>0.375</v>
      </c>
      <c r="AL15" s="46">
        <f t="shared" ref="AL15:AL17" si="3">AI15*AK15</f>
        <v>684.75</v>
      </c>
      <c r="AM15" s="46">
        <f t="shared" ref="AM15:AM17" si="4">AL15*AH15</f>
        <v>5478</v>
      </c>
      <c r="AN15" s="45">
        <v>0</v>
      </c>
      <c r="AO15" s="46">
        <f>AM15-(AM15*AN15)</f>
        <v>5478</v>
      </c>
    </row>
    <row r="16" spans="1:41" x14ac:dyDescent="0.25">
      <c r="A16" s="8" t="s">
        <v>127</v>
      </c>
      <c r="B16" s="39" t="s">
        <v>254</v>
      </c>
      <c r="C16" s="40"/>
      <c r="D16" s="40"/>
      <c r="E16" s="40"/>
      <c r="F16" s="40">
        <v>1</v>
      </c>
      <c r="G16" s="40"/>
      <c r="H16" s="40"/>
      <c r="I16" s="40"/>
      <c r="J16" s="40"/>
      <c r="K16" s="40"/>
      <c r="L16" s="40"/>
      <c r="M16" s="40">
        <v>1</v>
      </c>
      <c r="N16" s="40"/>
      <c r="O16" s="40"/>
      <c r="P16" s="40"/>
      <c r="Q16" s="40"/>
      <c r="R16" s="40"/>
      <c r="S16" s="40"/>
      <c r="T16" s="40">
        <v>1</v>
      </c>
      <c r="U16" s="40"/>
      <c r="V16" s="40"/>
      <c r="W16" s="40"/>
      <c r="X16" s="40"/>
      <c r="Y16" s="40"/>
      <c r="Z16" s="40"/>
      <c r="AA16" s="40">
        <v>1</v>
      </c>
      <c r="AB16" s="40"/>
      <c r="AC16" s="40"/>
      <c r="AD16" s="40"/>
      <c r="AE16" s="40"/>
      <c r="AF16" s="40"/>
      <c r="AG16" s="40"/>
      <c r="AH16" s="41">
        <f t="shared" si="2"/>
        <v>4</v>
      </c>
      <c r="AI16" s="42">
        <f>IF(A16&lt;&gt;0, VLOOKUP($A16,PRODUTOS[#All], 2, FALSE), 0)</f>
        <v>310</v>
      </c>
      <c r="AJ16" s="42" t="s">
        <v>55</v>
      </c>
      <c r="AK16" s="40">
        <f>VLOOKUP($AJ16,FATORES[#All],2,0)</f>
        <v>1</v>
      </c>
      <c r="AL16" s="46">
        <f t="shared" si="3"/>
        <v>310</v>
      </c>
      <c r="AM16" s="46">
        <f t="shared" si="4"/>
        <v>1240</v>
      </c>
      <c r="AN16" s="45">
        <v>0</v>
      </c>
      <c r="AO16" s="46">
        <f t="shared" ref="AO16:AO17" si="5">AM16-(AM16*AN16)</f>
        <v>1240</v>
      </c>
    </row>
    <row r="17" spans="1:41" ht="15.75" thickBot="1" x14ac:dyDescent="0.3">
      <c r="A17" s="8" t="s">
        <v>128</v>
      </c>
      <c r="B17" s="39" t="s">
        <v>255</v>
      </c>
      <c r="C17" s="40"/>
      <c r="D17" s="40"/>
      <c r="E17" s="40">
        <v>3</v>
      </c>
      <c r="F17" s="40"/>
      <c r="G17" s="40"/>
      <c r="H17" s="40"/>
      <c r="I17" s="40"/>
      <c r="J17" s="40"/>
      <c r="K17" s="40"/>
      <c r="L17" s="40">
        <v>3</v>
      </c>
      <c r="M17" s="40"/>
      <c r="N17" s="40"/>
      <c r="O17" s="40"/>
      <c r="P17" s="40"/>
      <c r="Q17" s="40"/>
      <c r="R17" s="40"/>
      <c r="S17" s="40">
        <v>3</v>
      </c>
      <c r="T17" s="40"/>
      <c r="U17" s="40"/>
      <c r="V17" s="40"/>
      <c r="W17" s="40"/>
      <c r="X17" s="40"/>
      <c r="Y17" s="40"/>
      <c r="Z17" s="40">
        <v>3</v>
      </c>
      <c r="AA17" s="40"/>
      <c r="AB17" s="40"/>
      <c r="AC17" s="40"/>
      <c r="AD17" s="40"/>
      <c r="AE17" s="40"/>
      <c r="AF17" s="40"/>
      <c r="AG17" s="40"/>
      <c r="AH17" s="41">
        <f t="shared" si="2"/>
        <v>12</v>
      </c>
      <c r="AI17" s="42">
        <f>IF(A17&lt;&gt;0, VLOOKUP($A17,PRODUTOS[#All], 2, FALSE), 0)</f>
        <v>155</v>
      </c>
      <c r="AJ17" s="42" t="s">
        <v>55</v>
      </c>
      <c r="AK17" s="40">
        <f>VLOOKUP($AJ17,FATORES[#All],2,0)</f>
        <v>1</v>
      </c>
      <c r="AL17" s="46">
        <f t="shared" si="3"/>
        <v>155</v>
      </c>
      <c r="AM17" s="46">
        <f t="shared" si="4"/>
        <v>1860</v>
      </c>
      <c r="AN17" s="45">
        <v>0</v>
      </c>
      <c r="AO17" s="46">
        <f t="shared" si="5"/>
        <v>1860</v>
      </c>
    </row>
    <row r="18" spans="1:41" ht="16.5" thickTop="1" thickBot="1" x14ac:dyDescent="0.3">
      <c r="B18" s="32" t="s">
        <v>188</v>
      </c>
      <c r="C18" s="33">
        <f t="shared" ref="C18:AH18" si="6">SUM(C12:C17)</f>
        <v>0</v>
      </c>
      <c r="D18" s="33">
        <f t="shared" si="6"/>
        <v>0</v>
      </c>
      <c r="E18" s="33">
        <f t="shared" si="6"/>
        <v>8</v>
      </c>
      <c r="F18" s="33">
        <f t="shared" si="6"/>
        <v>1</v>
      </c>
      <c r="G18" s="33">
        <f t="shared" si="6"/>
        <v>0</v>
      </c>
      <c r="H18" s="33">
        <f t="shared" si="6"/>
        <v>0</v>
      </c>
      <c r="I18" s="33">
        <f t="shared" si="6"/>
        <v>0</v>
      </c>
      <c r="J18" s="33">
        <f t="shared" si="6"/>
        <v>0</v>
      </c>
      <c r="K18" s="33">
        <f t="shared" si="6"/>
        <v>0</v>
      </c>
      <c r="L18" s="33">
        <f t="shared" si="6"/>
        <v>8</v>
      </c>
      <c r="M18" s="33">
        <f t="shared" si="6"/>
        <v>1</v>
      </c>
      <c r="N18" s="33">
        <f t="shared" si="6"/>
        <v>0</v>
      </c>
      <c r="O18" s="33">
        <f t="shared" si="6"/>
        <v>0</v>
      </c>
      <c r="P18" s="33">
        <f t="shared" si="6"/>
        <v>0</v>
      </c>
      <c r="Q18" s="33">
        <f t="shared" si="6"/>
        <v>0</v>
      </c>
      <c r="R18" s="33">
        <f t="shared" si="6"/>
        <v>0</v>
      </c>
      <c r="S18" s="33">
        <f t="shared" si="6"/>
        <v>8</v>
      </c>
      <c r="T18" s="33">
        <f t="shared" si="6"/>
        <v>1</v>
      </c>
      <c r="U18" s="33">
        <f t="shared" si="6"/>
        <v>0</v>
      </c>
      <c r="V18" s="33">
        <f t="shared" si="6"/>
        <v>0</v>
      </c>
      <c r="W18" s="33">
        <f t="shared" si="6"/>
        <v>0</v>
      </c>
      <c r="X18" s="33">
        <f t="shared" si="6"/>
        <v>0</v>
      </c>
      <c r="Y18" s="33">
        <f t="shared" si="6"/>
        <v>0</v>
      </c>
      <c r="Z18" s="33">
        <f t="shared" si="6"/>
        <v>8</v>
      </c>
      <c r="AA18" s="33">
        <f t="shared" si="6"/>
        <v>1</v>
      </c>
      <c r="AB18" s="33">
        <f t="shared" si="6"/>
        <v>0</v>
      </c>
      <c r="AC18" s="33">
        <f t="shared" si="6"/>
        <v>0</v>
      </c>
      <c r="AD18" s="33">
        <f t="shared" si="6"/>
        <v>0</v>
      </c>
      <c r="AE18" s="33">
        <f t="shared" si="6"/>
        <v>0</v>
      </c>
      <c r="AF18" s="33">
        <f t="shared" si="6"/>
        <v>0</v>
      </c>
      <c r="AG18" s="33">
        <f t="shared" si="6"/>
        <v>0</v>
      </c>
      <c r="AH18" s="33">
        <f t="shared" si="6"/>
        <v>36</v>
      </c>
      <c r="AI18" s="34"/>
      <c r="AJ18" s="34"/>
      <c r="AK18" s="34"/>
      <c r="AL18" s="34"/>
      <c r="AM18" s="35">
        <f>SUM(AM12:AM17)</f>
        <v>27167.200000000001</v>
      </c>
      <c r="AN18" s="34"/>
      <c r="AO18" s="35">
        <f>SUM(AO12:AO17)</f>
        <v>27167.200000000001</v>
      </c>
    </row>
    <row r="19" spans="1:41" x14ac:dyDescent="0.25">
      <c r="AL19" s="6"/>
      <c r="AM19" s="9"/>
      <c r="AN19" s="9"/>
      <c r="AO19" s="10"/>
    </row>
    <row r="20" spans="1:41" x14ac:dyDescent="0.25">
      <c r="AL20" s="57" t="s">
        <v>61</v>
      </c>
      <c r="AM20" s="58"/>
      <c r="AN20" s="59"/>
      <c r="AO20" s="11">
        <f>SUM(AL12:AL17)</f>
        <v>5797.05</v>
      </c>
    </row>
    <row r="21" spans="1:41" x14ac:dyDescent="0.25">
      <c r="AL21" s="60" t="s">
        <v>60</v>
      </c>
      <c r="AM21" s="61"/>
      <c r="AN21" s="62"/>
      <c r="AO21" s="29">
        <f>1-(AO18/AM18)</f>
        <v>0</v>
      </c>
    </row>
    <row r="22" spans="1:41" x14ac:dyDescent="0.25">
      <c r="AL22" s="63" t="s">
        <v>62</v>
      </c>
      <c r="AM22" s="64"/>
      <c r="AN22" s="65"/>
      <c r="AO22" s="12">
        <f>SUM(AO12:AO17)</f>
        <v>27167.200000000001</v>
      </c>
    </row>
    <row r="23" spans="1:41" x14ac:dyDescent="0.25">
      <c r="AL23" s="47" t="s">
        <v>57</v>
      </c>
      <c r="AM23" s="66"/>
      <c r="AN23" s="13">
        <v>0</v>
      </c>
      <c r="AO23" s="14">
        <f>SUM(AM28*10%)</f>
        <v>1533.8400000000001</v>
      </c>
    </row>
    <row r="24" spans="1:41" x14ac:dyDescent="0.25">
      <c r="AL24" s="47" t="s">
        <v>256</v>
      </c>
      <c r="AM24" s="48"/>
      <c r="AN24" s="37"/>
      <c r="AO24" s="14">
        <v>1000</v>
      </c>
    </row>
    <row r="25" spans="1:41" x14ac:dyDescent="0.25">
      <c r="AL25" s="49" t="s">
        <v>58</v>
      </c>
      <c r="AM25" s="50"/>
      <c r="AN25" s="51"/>
      <c r="AO25" s="15">
        <v>3000</v>
      </c>
    </row>
    <row r="26" spans="1:41" x14ac:dyDescent="0.25">
      <c r="AL26" s="52" t="s">
        <v>59</v>
      </c>
      <c r="AM26" s="53"/>
      <c r="AN26" s="54"/>
      <c r="AO26" s="16">
        <f>SUM(AO22,AO23,AO25,AO24)</f>
        <v>32701.040000000001</v>
      </c>
    </row>
    <row r="28" spans="1:41" x14ac:dyDescent="0.25">
      <c r="AL28" s="30" t="s">
        <v>189</v>
      </c>
      <c r="AM28" s="31">
        <f>SUM(AO12,AO14)</f>
        <v>15338.4</v>
      </c>
    </row>
    <row r="31" spans="1:41" x14ac:dyDescent="0.25">
      <c r="A31" s="77" t="s">
        <v>261</v>
      </c>
    </row>
  </sheetData>
  <mergeCells count="22">
    <mergeCell ref="B4:O4"/>
    <mergeCell ref="B5:O5"/>
    <mergeCell ref="B6:O6"/>
    <mergeCell ref="B7:O7"/>
    <mergeCell ref="A9:A11"/>
    <mergeCell ref="B9:B11"/>
    <mergeCell ref="C9:AG9"/>
    <mergeCell ref="AH10:AH11"/>
    <mergeCell ref="AI10:AI11"/>
    <mergeCell ref="AJ10:AJ11"/>
    <mergeCell ref="AK10:AK11"/>
    <mergeCell ref="AL10:AL11"/>
    <mergeCell ref="AL24:AM24"/>
    <mergeCell ref="AL25:AN25"/>
    <mergeCell ref="AL26:AN26"/>
    <mergeCell ref="AN10:AN11"/>
    <mergeCell ref="AO10:AO11"/>
    <mergeCell ref="AL20:AN20"/>
    <mergeCell ref="AL21:AN21"/>
    <mergeCell ref="AL22:AN22"/>
    <mergeCell ref="AL23:AM23"/>
    <mergeCell ref="AM10:AM11"/>
  </mergeCells>
  <conditionalFormatting sqref="C10:AG10">
    <cfRule type="expression" dxfId="3" priority="1">
      <formula>WEEKDAY(C10,2)&gt;5</formula>
    </cfRule>
  </conditionalFormatting>
  <conditionalFormatting sqref="C11:AG11">
    <cfRule type="expression" dxfId="2" priority="2">
      <formula>WEEKDAY(C10,2)&gt;5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Fatores!$B$3:$B$17</xm:f>
          </x14:formula1>
          <xm:sqref>AK12:AK17</xm:sqref>
        </x14:dataValidation>
        <x14:dataValidation type="list" allowBlank="1" showInputMessage="1" showErrorMessage="1" xr:uid="{00000000-0002-0000-0000-000001000000}">
          <x14:formula1>
            <xm:f>Fatores!$A$3:$A$17</xm:f>
          </x14:formula1>
          <xm:sqref>AJ12:AJ17</xm:sqref>
        </x14:dataValidation>
        <x14:dataValidation type="list" allowBlank="1" showInputMessage="1" showErrorMessage="1" xr:uid="{00000000-0002-0000-0000-000002000000}">
          <x14:formula1>
            <xm:f>'Valores '!$A$6:$A$222</xm:f>
          </x14:formula1>
          <xm:sqref>A12:A17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O30"/>
  <sheetViews>
    <sheetView showGridLines="0" zoomScale="70" zoomScaleNormal="70" workbookViewId="0">
      <selection activeCell="I50" sqref="I50"/>
    </sheetView>
  </sheetViews>
  <sheetFormatPr defaultRowHeight="15" x14ac:dyDescent="0.25"/>
  <cols>
    <col min="1" max="1" width="24" customWidth="1"/>
    <col min="2" max="2" width="28.5703125" bestFit="1" customWidth="1"/>
    <col min="3" max="33" width="3.28515625" bestFit="1" customWidth="1"/>
    <col min="34" max="34" width="4.42578125" bestFit="1" customWidth="1"/>
    <col min="35" max="35" width="13.7109375" bestFit="1" customWidth="1"/>
    <col min="36" max="36" width="27.140625" customWidth="1"/>
    <col min="37" max="37" width="15.7109375" bestFit="1" customWidth="1"/>
    <col min="38" max="38" width="17" bestFit="1" customWidth="1"/>
    <col min="39" max="39" width="12.85546875" bestFit="1" customWidth="1"/>
    <col min="40" max="40" width="10.85546875" customWidth="1"/>
    <col min="41" max="41" width="12.85546875" bestFit="1" customWidth="1"/>
  </cols>
  <sheetData>
    <row r="2" spans="1:41" ht="60.6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4" spans="1:41" x14ac:dyDescent="0.25">
      <c r="A4" s="2" t="s">
        <v>9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41" x14ac:dyDescent="0.25">
      <c r="A5" s="2" t="s">
        <v>8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1:41" x14ac:dyDescent="0.25">
      <c r="A6" s="2" t="s">
        <v>10</v>
      </c>
      <c r="B6" s="70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</row>
    <row r="7" spans="1:41" ht="15.75" x14ac:dyDescent="0.25">
      <c r="A7" s="2" t="s">
        <v>11</v>
      </c>
      <c r="B7" s="71">
        <v>45901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</row>
    <row r="8" spans="1:41" ht="15.75" thickBot="1" x14ac:dyDescent="0.3"/>
    <row r="9" spans="1:41" ht="15.75" thickBot="1" x14ac:dyDescent="0.3">
      <c r="A9" s="72" t="s">
        <v>0</v>
      </c>
      <c r="B9" s="72" t="s">
        <v>56</v>
      </c>
      <c r="C9" s="75">
        <f>$B$7</f>
        <v>45901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41" ht="48" customHeight="1" x14ac:dyDescent="0.25">
      <c r="A10" s="73"/>
      <c r="B10" s="73"/>
      <c r="C10" s="17">
        <f>+C9</f>
        <v>45901</v>
      </c>
      <c r="D10" s="3">
        <f t="shared" ref="D10:AG10" si="0">C10+1</f>
        <v>45902</v>
      </c>
      <c r="E10" s="3">
        <f t="shared" si="0"/>
        <v>45903</v>
      </c>
      <c r="F10" s="3">
        <f t="shared" si="0"/>
        <v>45904</v>
      </c>
      <c r="G10" s="3">
        <f>F10+1</f>
        <v>45905</v>
      </c>
      <c r="H10" s="3">
        <f t="shared" si="0"/>
        <v>45906</v>
      </c>
      <c r="I10" s="3">
        <f t="shared" si="0"/>
        <v>45907</v>
      </c>
      <c r="J10" s="3">
        <f t="shared" si="0"/>
        <v>45908</v>
      </c>
      <c r="K10" s="3">
        <f t="shared" si="0"/>
        <v>45909</v>
      </c>
      <c r="L10" s="3">
        <f t="shared" si="0"/>
        <v>45910</v>
      </c>
      <c r="M10" s="3">
        <f t="shared" si="0"/>
        <v>45911</v>
      </c>
      <c r="N10" s="3">
        <f t="shared" si="0"/>
        <v>45912</v>
      </c>
      <c r="O10" s="3">
        <f t="shared" si="0"/>
        <v>45913</v>
      </c>
      <c r="P10" s="3">
        <f t="shared" si="0"/>
        <v>45914</v>
      </c>
      <c r="Q10" s="3">
        <f t="shared" si="0"/>
        <v>45915</v>
      </c>
      <c r="R10" s="3">
        <f t="shared" si="0"/>
        <v>45916</v>
      </c>
      <c r="S10" s="3">
        <f t="shared" si="0"/>
        <v>45917</v>
      </c>
      <c r="T10" s="3">
        <f t="shared" si="0"/>
        <v>45918</v>
      </c>
      <c r="U10" s="3">
        <f t="shared" si="0"/>
        <v>45919</v>
      </c>
      <c r="V10" s="3">
        <f t="shared" si="0"/>
        <v>45920</v>
      </c>
      <c r="W10" s="3">
        <f t="shared" si="0"/>
        <v>45921</v>
      </c>
      <c r="X10" s="3">
        <f t="shared" si="0"/>
        <v>45922</v>
      </c>
      <c r="Y10" s="3">
        <f t="shared" si="0"/>
        <v>45923</v>
      </c>
      <c r="Z10" s="3">
        <f t="shared" si="0"/>
        <v>45924</v>
      </c>
      <c r="AA10" s="3">
        <f t="shared" si="0"/>
        <v>45925</v>
      </c>
      <c r="AB10" s="3">
        <f t="shared" si="0"/>
        <v>45926</v>
      </c>
      <c r="AC10" s="3">
        <f t="shared" si="0"/>
        <v>45927</v>
      </c>
      <c r="AD10" s="3">
        <f t="shared" si="0"/>
        <v>45928</v>
      </c>
      <c r="AE10" s="3">
        <f t="shared" si="0"/>
        <v>45929</v>
      </c>
      <c r="AF10" s="3">
        <f t="shared" si="0"/>
        <v>45930</v>
      </c>
      <c r="AG10" s="20">
        <f t="shared" si="0"/>
        <v>45931</v>
      </c>
      <c r="AH10" s="55" t="s">
        <v>1</v>
      </c>
      <c r="AI10" s="55" t="s">
        <v>2</v>
      </c>
      <c r="AJ10" s="55" t="s">
        <v>54</v>
      </c>
      <c r="AK10" s="55" t="s">
        <v>3</v>
      </c>
      <c r="AL10" s="67" t="s">
        <v>4</v>
      </c>
      <c r="AM10" s="55" t="s">
        <v>5</v>
      </c>
      <c r="AN10" s="55" t="s">
        <v>6</v>
      </c>
      <c r="AO10" s="55" t="s">
        <v>7</v>
      </c>
    </row>
    <row r="11" spans="1:41" ht="15.75" thickBot="1" x14ac:dyDescent="0.3">
      <c r="A11" s="74"/>
      <c r="B11" s="74"/>
      <c r="C11" s="18">
        <f>+C9</f>
        <v>45901</v>
      </c>
      <c r="D11" s="4">
        <f>C10+1</f>
        <v>45902</v>
      </c>
      <c r="E11" s="4">
        <f t="shared" ref="E11:AG11" si="1">D10+1</f>
        <v>45903</v>
      </c>
      <c r="F11" s="4">
        <f t="shared" si="1"/>
        <v>45904</v>
      </c>
      <c r="G11" s="4">
        <f t="shared" si="1"/>
        <v>45905</v>
      </c>
      <c r="H11" s="4">
        <f t="shared" si="1"/>
        <v>45906</v>
      </c>
      <c r="I11" s="4">
        <f t="shared" si="1"/>
        <v>45907</v>
      </c>
      <c r="J11" s="4">
        <f t="shared" si="1"/>
        <v>45908</v>
      </c>
      <c r="K11" s="4">
        <f t="shared" si="1"/>
        <v>45909</v>
      </c>
      <c r="L11" s="4">
        <f t="shared" si="1"/>
        <v>45910</v>
      </c>
      <c r="M11" s="4">
        <f t="shared" si="1"/>
        <v>45911</v>
      </c>
      <c r="N11" s="4">
        <f t="shared" si="1"/>
        <v>45912</v>
      </c>
      <c r="O11" s="4">
        <f t="shared" si="1"/>
        <v>45913</v>
      </c>
      <c r="P11" s="4">
        <f t="shared" si="1"/>
        <v>45914</v>
      </c>
      <c r="Q11" s="4">
        <f t="shared" si="1"/>
        <v>45915</v>
      </c>
      <c r="R11" s="4">
        <f t="shared" si="1"/>
        <v>45916</v>
      </c>
      <c r="S11" s="4">
        <f t="shared" si="1"/>
        <v>45917</v>
      </c>
      <c r="T11" s="4">
        <f t="shared" si="1"/>
        <v>45918</v>
      </c>
      <c r="U11" s="4">
        <f t="shared" si="1"/>
        <v>45919</v>
      </c>
      <c r="V11" s="4">
        <f t="shared" si="1"/>
        <v>45920</v>
      </c>
      <c r="W11" s="4">
        <f t="shared" si="1"/>
        <v>45921</v>
      </c>
      <c r="X11" s="4">
        <f t="shared" si="1"/>
        <v>45922</v>
      </c>
      <c r="Y11" s="4">
        <f t="shared" si="1"/>
        <v>45923</v>
      </c>
      <c r="Z11" s="4">
        <f t="shared" si="1"/>
        <v>45924</v>
      </c>
      <c r="AA11" s="4">
        <f t="shared" si="1"/>
        <v>45925</v>
      </c>
      <c r="AB11" s="4">
        <f t="shared" si="1"/>
        <v>45926</v>
      </c>
      <c r="AC11" s="4">
        <f t="shared" si="1"/>
        <v>45927</v>
      </c>
      <c r="AD11" s="4">
        <f t="shared" si="1"/>
        <v>45928</v>
      </c>
      <c r="AE11" s="4">
        <f t="shared" si="1"/>
        <v>45929</v>
      </c>
      <c r="AF11" s="4">
        <f t="shared" si="1"/>
        <v>45930</v>
      </c>
      <c r="AG11" s="21">
        <f t="shared" si="1"/>
        <v>45931</v>
      </c>
      <c r="AH11" s="56"/>
      <c r="AI11" s="56"/>
      <c r="AJ11" s="56"/>
      <c r="AK11" s="56"/>
      <c r="AL11" s="68"/>
      <c r="AM11" s="56"/>
      <c r="AN11" s="56"/>
      <c r="AO11" s="56"/>
    </row>
    <row r="12" spans="1:41" x14ac:dyDescent="0.25">
      <c r="A12" s="19" t="s">
        <v>257</v>
      </c>
      <c r="B12" s="39" t="s">
        <v>254</v>
      </c>
      <c r="C12" s="40"/>
      <c r="D12" s="40"/>
      <c r="E12" s="40"/>
      <c r="F12" s="40"/>
      <c r="G12" s="40"/>
      <c r="H12" s="40"/>
      <c r="I12" s="40"/>
      <c r="J12" s="40"/>
      <c r="K12" s="40"/>
      <c r="L12" s="40">
        <v>1</v>
      </c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>
        <v>1</v>
      </c>
      <c r="AA12" s="40"/>
      <c r="AB12" s="40"/>
      <c r="AC12" s="40"/>
      <c r="AD12" s="40"/>
      <c r="AE12" s="40"/>
      <c r="AF12" s="40"/>
      <c r="AG12" s="40"/>
      <c r="AH12" s="41">
        <f>SUM(C12:AG12)</f>
        <v>2</v>
      </c>
      <c r="AI12" s="42">
        <f>IF(A12&lt;&gt;0, VLOOKUP($A12,PRODUTOS[#All], 2, FALSE), 0)</f>
        <v>1095.5999999999999</v>
      </c>
      <c r="AJ12" s="43" t="s">
        <v>55</v>
      </c>
      <c r="AK12" s="40">
        <f>VLOOKUP($AJ12,FATORES[#All],2,0)</f>
        <v>1</v>
      </c>
      <c r="AL12" s="44">
        <f>AI12*AK12</f>
        <v>1095.5999999999999</v>
      </c>
      <c r="AM12" s="44">
        <f>AL12*AH12</f>
        <v>2191.1999999999998</v>
      </c>
      <c r="AN12" s="45">
        <v>0</v>
      </c>
      <c r="AO12" s="44">
        <f>AM12-(AM12*AN12)</f>
        <v>2191.1999999999998</v>
      </c>
    </row>
    <row r="13" spans="1:41" x14ac:dyDescent="0.25">
      <c r="A13" s="19" t="s">
        <v>258</v>
      </c>
      <c r="B13" s="39" t="s">
        <v>254</v>
      </c>
      <c r="C13" s="40"/>
      <c r="D13" s="40"/>
      <c r="E13" s="40"/>
      <c r="F13" s="40"/>
      <c r="G13" s="40"/>
      <c r="H13" s="40"/>
      <c r="I13" s="40"/>
      <c r="J13" s="40"/>
      <c r="K13" s="40"/>
      <c r="L13" s="40">
        <v>1</v>
      </c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>
        <v>1</v>
      </c>
      <c r="AA13" s="40"/>
      <c r="AB13" s="40"/>
      <c r="AC13" s="40"/>
      <c r="AD13" s="40"/>
      <c r="AE13" s="40"/>
      <c r="AF13" s="40"/>
      <c r="AG13" s="40"/>
      <c r="AH13" s="41">
        <f>SUM(C13:AG13)</f>
        <v>2</v>
      </c>
      <c r="AI13" s="42">
        <f>IF(A13&lt;&gt;0, VLOOKUP($A13,PRODUTOS[#All], 2, FALSE), 0)</f>
        <v>812.7</v>
      </c>
      <c r="AJ13" s="43" t="s">
        <v>55</v>
      </c>
      <c r="AK13" s="40">
        <f>VLOOKUP($AJ13,FATORES[#All],2,0)</f>
        <v>1</v>
      </c>
      <c r="AL13" s="44">
        <f>AI13*AK13</f>
        <v>812.7</v>
      </c>
      <c r="AM13" s="44">
        <f>AL13*AH13</f>
        <v>1625.4</v>
      </c>
      <c r="AN13" s="45">
        <v>0</v>
      </c>
      <c r="AO13" s="44">
        <f>AM13-(AM13*AN13)</f>
        <v>1625.4</v>
      </c>
    </row>
    <row r="14" spans="1:41" x14ac:dyDescent="0.25">
      <c r="A14" s="19" t="s">
        <v>259</v>
      </c>
      <c r="B14" s="39" t="s">
        <v>254</v>
      </c>
      <c r="C14" s="40"/>
      <c r="D14" s="40"/>
      <c r="E14" s="40"/>
      <c r="F14" s="40"/>
      <c r="G14" s="40"/>
      <c r="H14" s="40"/>
      <c r="I14" s="40"/>
      <c r="J14" s="40"/>
      <c r="K14" s="40"/>
      <c r="L14" s="40">
        <v>1</v>
      </c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>
        <v>1</v>
      </c>
      <c r="AA14" s="40"/>
      <c r="AB14" s="40"/>
      <c r="AC14" s="40"/>
      <c r="AD14" s="40"/>
      <c r="AE14" s="40"/>
      <c r="AF14" s="40"/>
      <c r="AG14" s="40"/>
      <c r="AH14" s="41">
        <f>SUM(C14:AG14)</f>
        <v>2</v>
      </c>
      <c r="AI14" s="42">
        <f>IF(A14&lt;&gt;0, VLOOKUP($A14,PRODUTOS[#All], 2, FALSE), 0)</f>
        <v>2739</v>
      </c>
      <c r="AJ14" s="43" t="s">
        <v>55</v>
      </c>
      <c r="AK14" s="40">
        <f>VLOOKUP($AJ14,FATORES[#All],2,0)</f>
        <v>1</v>
      </c>
      <c r="AL14" s="44">
        <f>AI14*AK14</f>
        <v>2739</v>
      </c>
      <c r="AM14" s="44">
        <f>AL14*AH14</f>
        <v>5478</v>
      </c>
      <c r="AN14" s="45">
        <v>0</v>
      </c>
      <c r="AO14" s="44">
        <f>AM14-(AM14*AN14)</f>
        <v>5478</v>
      </c>
    </row>
    <row r="15" spans="1:41" x14ac:dyDescent="0.25">
      <c r="A15" s="19" t="s">
        <v>260</v>
      </c>
      <c r="B15" s="39" t="s">
        <v>253</v>
      </c>
      <c r="C15" s="40"/>
      <c r="D15" s="40"/>
      <c r="E15" s="40"/>
      <c r="F15" s="40"/>
      <c r="G15" s="40"/>
      <c r="H15" s="40"/>
      <c r="I15" s="40"/>
      <c r="J15" s="40"/>
      <c r="K15" s="40"/>
      <c r="L15" s="40">
        <v>2</v>
      </c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>
        <v>2</v>
      </c>
      <c r="AA15" s="40"/>
      <c r="AB15" s="40"/>
      <c r="AC15" s="40"/>
      <c r="AD15" s="40"/>
      <c r="AE15" s="40"/>
      <c r="AF15" s="40"/>
      <c r="AG15" s="40"/>
      <c r="AH15" s="41">
        <f t="shared" ref="AH15:AH17" si="2">SUM(C15:AG15)</f>
        <v>4</v>
      </c>
      <c r="AI15" s="42">
        <f>IF(A15&lt;&gt;0, VLOOKUP($A15,PRODUTOS[#All], 2, FALSE), 0)</f>
        <v>1826</v>
      </c>
      <c r="AJ15" s="42" t="s">
        <v>42</v>
      </c>
      <c r="AK15" s="40">
        <f>VLOOKUP($AJ15,FATORES[#All],2,0)</f>
        <v>0.375</v>
      </c>
      <c r="AL15" s="46">
        <f t="shared" ref="AL15:AL17" si="3">AI15*AK15</f>
        <v>684.75</v>
      </c>
      <c r="AM15" s="46">
        <f t="shared" ref="AM15:AM17" si="4">AL15*AH15</f>
        <v>2739</v>
      </c>
      <c r="AN15" s="45">
        <v>0</v>
      </c>
      <c r="AO15" s="46">
        <f>AM15-(AM15*AN15)</f>
        <v>2739</v>
      </c>
    </row>
    <row r="16" spans="1:41" x14ac:dyDescent="0.25">
      <c r="A16" s="8" t="s">
        <v>127</v>
      </c>
      <c r="B16" s="39" t="s">
        <v>254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>
        <v>1</v>
      </c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>
        <v>1</v>
      </c>
      <c r="AB16" s="40"/>
      <c r="AC16" s="40"/>
      <c r="AD16" s="40"/>
      <c r="AE16" s="40"/>
      <c r="AF16" s="40"/>
      <c r="AG16" s="40"/>
      <c r="AH16" s="41">
        <f t="shared" si="2"/>
        <v>2</v>
      </c>
      <c r="AI16" s="42">
        <f>IF(A16&lt;&gt;0, VLOOKUP($A16,PRODUTOS[#All], 2, FALSE), 0)</f>
        <v>310</v>
      </c>
      <c r="AJ16" s="42" t="s">
        <v>55</v>
      </c>
      <c r="AK16" s="40">
        <f>VLOOKUP($AJ16,FATORES[#All],2,0)</f>
        <v>1</v>
      </c>
      <c r="AL16" s="46">
        <f t="shared" si="3"/>
        <v>310</v>
      </c>
      <c r="AM16" s="46">
        <f t="shared" si="4"/>
        <v>620</v>
      </c>
      <c r="AN16" s="45">
        <v>0</v>
      </c>
      <c r="AO16" s="46">
        <f t="shared" ref="AO16:AO17" si="5">AM16-(AM16*AN16)</f>
        <v>620</v>
      </c>
    </row>
    <row r="17" spans="1:41" ht="15.75" thickBot="1" x14ac:dyDescent="0.3">
      <c r="A17" s="8" t="s">
        <v>128</v>
      </c>
      <c r="B17" s="39" t="s">
        <v>255</v>
      </c>
      <c r="C17" s="40"/>
      <c r="D17" s="40"/>
      <c r="E17" s="40"/>
      <c r="F17" s="40"/>
      <c r="G17" s="40"/>
      <c r="H17" s="40"/>
      <c r="I17" s="40"/>
      <c r="J17" s="40"/>
      <c r="K17" s="40"/>
      <c r="L17" s="40">
        <v>3</v>
      </c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>
        <v>3</v>
      </c>
      <c r="AA17" s="40"/>
      <c r="AB17" s="40"/>
      <c r="AC17" s="40"/>
      <c r="AD17" s="40"/>
      <c r="AE17" s="40"/>
      <c r="AF17" s="40"/>
      <c r="AG17" s="40"/>
      <c r="AH17" s="41">
        <f t="shared" si="2"/>
        <v>6</v>
      </c>
      <c r="AI17" s="42">
        <f>IF(A17&lt;&gt;0, VLOOKUP($A17,PRODUTOS[#All], 2, FALSE), 0)</f>
        <v>155</v>
      </c>
      <c r="AJ17" s="42" t="s">
        <v>55</v>
      </c>
      <c r="AK17" s="40">
        <f>VLOOKUP($AJ17,FATORES[#All],2,0)</f>
        <v>1</v>
      </c>
      <c r="AL17" s="46">
        <f t="shared" si="3"/>
        <v>155</v>
      </c>
      <c r="AM17" s="46">
        <f t="shared" si="4"/>
        <v>930</v>
      </c>
      <c r="AN17" s="45">
        <v>0</v>
      </c>
      <c r="AO17" s="46">
        <f t="shared" si="5"/>
        <v>930</v>
      </c>
    </row>
    <row r="18" spans="1:41" ht="16.5" thickTop="1" thickBot="1" x14ac:dyDescent="0.3">
      <c r="B18" s="32" t="s">
        <v>188</v>
      </c>
      <c r="C18" s="33">
        <f t="shared" ref="C18:AH18" si="6">SUM(C12:C17)</f>
        <v>0</v>
      </c>
      <c r="D18" s="33">
        <f t="shared" si="6"/>
        <v>0</v>
      </c>
      <c r="E18" s="33">
        <f t="shared" si="6"/>
        <v>0</v>
      </c>
      <c r="F18" s="33">
        <f t="shared" si="6"/>
        <v>0</v>
      </c>
      <c r="G18" s="33">
        <f t="shared" si="6"/>
        <v>0</v>
      </c>
      <c r="H18" s="33">
        <f t="shared" si="6"/>
        <v>0</v>
      </c>
      <c r="I18" s="33">
        <f t="shared" si="6"/>
        <v>0</v>
      </c>
      <c r="J18" s="33">
        <f t="shared" si="6"/>
        <v>0</v>
      </c>
      <c r="K18" s="33">
        <f t="shared" si="6"/>
        <v>0</v>
      </c>
      <c r="L18" s="33">
        <f t="shared" si="6"/>
        <v>8</v>
      </c>
      <c r="M18" s="33">
        <f t="shared" si="6"/>
        <v>1</v>
      </c>
      <c r="N18" s="33">
        <f t="shared" si="6"/>
        <v>0</v>
      </c>
      <c r="O18" s="33">
        <f t="shared" si="6"/>
        <v>0</v>
      </c>
      <c r="P18" s="33">
        <f t="shared" si="6"/>
        <v>0</v>
      </c>
      <c r="Q18" s="33">
        <f t="shared" si="6"/>
        <v>0</v>
      </c>
      <c r="R18" s="33">
        <f t="shared" si="6"/>
        <v>0</v>
      </c>
      <c r="S18" s="33">
        <f t="shared" si="6"/>
        <v>0</v>
      </c>
      <c r="T18" s="33">
        <f t="shared" si="6"/>
        <v>0</v>
      </c>
      <c r="U18" s="33">
        <f t="shared" si="6"/>
        <v>0</v>
      </c>
      <c r="V18" s="33">
        <f t="shared" si="6"/>
        <v>0</v>
      </c>
      <c r="W18" s="33">
        <f t="shared" si="6"/>
        <v>0</v>
      </c>
      <c r="X18" s="33">
        <f t="shared" si="6"/>
        <v>0</v>
      </c>
      <c r="Y18" s="33">
        <f t="shared" si="6"/>
        <v>0</v>
      </c>
      <c r="Z18" s="33">
        <f t="shared" si="6"/>
        <v>8</v>
      </c>
      <c r="AA18" s="33">
        <f t="shared" si="6"/>
        <v>1</v>
      </c>
      <c r="AB18" s="33">
        <f t="shared" si="6"/>
        <v>0</v>
      </c>
      <c r="AC18" s="33">
        <f t="shared" si="6"/>
        <v>0</v>
      </c>
      <c r="AD18" s="33">
        <f t="shared" si="6"/>
        <v>0</v>
      </c>
      <c r="AE18" s="33">
        <f t="shared" si="6"/>
        <v>0</v>
      </c>
      <c r="AF18" s="33">
        <f t="shared" si="6"/>
        <v>0</v>
      </c>
      <c r="AG18" s="33">
        <f t="shared" si="6"/>
        <v>0</v>
      </c>
      <c r="AH18" s="33">
        <f t="shared" si="6"/>
        <v>18</v>
      </c>
      <c r="AI18" s="34"/>
      <c r="AJ18" s="34"/>
      <c r="AK18" s="34"/>
      <c r="AL18" s="34"/>
      <c r="AM18" s="35">
        <f>SUM(AM12:AM17)</f>
        <v>13583.6</v>
      </c>
      <c r="AN18" s="34"/>
      <c r="AO18" s="35">
        <f>SUM(AO12:AO17)</f>
        <v>13583.6</v>
      </c>
    </row>
    <row r="19" spans="1:41" x14ac:dyDescent="0.25">
      <c r="AL19" s="6"/>
      <c r="AM19" s="9"/>
      <c r="AN19" s="9"/>
      <c r="AO19" s="10"/>
    </row>
    <row r="20" spans="1:41" x14ac:dyDescent="0.25">
      <c r="AL20" s="57" t="s">
        <v>61</v>
      </c>
      <c r="AM20" s="58"/>
      <c r="AN20" s="59"/>
      <c r="AO20" s="11">
        <f>SUM(AL12:AL17)</f>
        <v>5797.05</v>
      </c>
    </row>
    <row r="21" spans="1:41" x14ac:dyDescent="0.25">
      <c r="AL21" s="60" t="s">
        <v>60</v>
      </c>
      <c r="AM21" s="61"/>
      <c r="AN21" s="62"/>
      <c r="AO21" s="29">
        <f>1-(AO18/AM18)</f>
        <v>0</v>
      </c>
    </row>
    <row r="22" spans="1:41" x14ac:dyDescent="0.25">
      <c r="AL22" s="63" t="s">
        <v>62</v>
      </c>
      <c r="AM22" s="64"/>
      <c r="AN22" s="65"/>
      <c r="AO22" s="12">
        <f>SUM(AO12:AO17)</f>
        <v>13583.6</v>
      </c>
    </row>
    <row r="23" spans="1:41" x14ac:dyDescent="0.25">
      <c r="AL23" s="47" t="s">
        <v>57</v>
      </c>
      <c r="AM23" s="66"/>
      <c r="AN23" s="13">
        <v>0</v>
      </c>
      <c r="AO23" s="14">
        <f>SUM(AM28*10%)</f>
        <v>766.92000000000007</v>
      </c>
    </row>
    <row r="24" spans="1:41" x14ac:dyDescent="0.25">
      <c r="AL24" s="47" t="s">
        <v>256</v>
      </c>
      <c r="AM24" s="48"/>
      <c r="AN24" s="37"/>
      <c r="AO24" s="14">
        <v>1000</v>
      </c>
    </row>
    <row r="25" spans="1:41" x14ac:dyDescent="0.25">
      <c r="AL25" s="49" t="s">
        <v>58</v>
      </c>
      <c r="AM25" s="50"/>
      <c r="AN25" s="51"/>
      <c r="AO25" s="15">
        <v>3000</v>
      </c>
    </row>
    <row r="26" spans="1:41" x14ac:dyDescent="0.25">
      <c r="AL26" s="52" t="s">
        <v>59</v>
      </c>
      <c r="AM26" s="53"/>
      <c r="AN26" s="54"/>
      <c r="AO26" s="16">
        <f>SUM(AO22,AO23,AO25,AO24)</f>
        <v>18350.52</v>
      </c>
    </row>
    <row r="28" spans="1:41" x14ac:dyDescent="0.25">
      <c r="AL28" s="30" t="s">
        <v>189</v>
      </c>
      <c r="AM28" s="31">
        <f>SUM(AO12,AO14)</f>
        <v>7669.2</v>
      </c>
    </row>
    <row r="30" spans="1:41" x14ac:dyDescent="0.25">
      <c r="A30" s="77" t="s">
        <v>261</v>
      </c>
    </row>
  </sheetData>
  <mergeCells count="22">
    <mergeCell ref="AL23:AM23"/>
    <mergeCell ref="AL25:AN25"/>
    <mergeCell ref="AL26:AN26"/>
    <mergeCell ref="B7:O7"/>
    <mergeCell ref="B6:O6"/>
    <mergeCell ref="AL20:AN20"/>
    <mergeCell ref="AL21:AN21"/>
    <mergeCell ref="AL22:AN22"/>
    <mergeCell ref="AL24:AM24"/>
    <mergeCell ref="B4:O4"/>
    <mergeCell ref="B5:O5"/>
    <mergeCell ref="AO10:AO11"/>
    <mergeCell ref="AJ10:AJ11"/>
    <mergeCell ref="A9:A11"/>
    <mergeCell ref="C9:AG9"/>
    <mergeCell ref="AH10:AH11"/>
    <mergeCell ref="B9:B11"/>
    <mergeCell ref="AI10:AI11"/>
    <mergeCell ref="AK10:AK11"/>
    <mergeCell ref="AL10:AL11"/>
    <mergeCell ref="AM10:AM11"/>
    <mergeCell ref="AN10:AN11"/>
  </mergeCells>
  <conditionalFormatting sqref="C10:AG10">
    <cfRule type="expression" dxfId="1" priority="1">
      <formula>WEEKDAY(C10,2)&gt;5</formula>
    </cfRule>
  </conditionalFormatting>
  <conditionalFormatting sqref="C11:AG11">
    <cfRule type="expression" dxfId="0" priority="2">
      <formula>WEEKDAY(C10,2)&gt;5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'Valores '!$A$6:$A$222</xm:f>
          </x14:formula1>
          <xm:sqref>A12:A17</xm:sqref>
        </x14:dataValidation>
        <x14:dataValidation type="list" allowBlank="1" showInputMessage="1" showErrorMessage="1" xr:uid="{00000000-0002-0000-0100-000001000000}">
          <x14:formula1>
            <xm:f>Fatores!$A$3:$A$17</xm:f>
          </x14:formula1>
          <xm:sqref>AJ12:AJ17</xm:sqref>
        </x14:dataValidation>
        <x14:dataValidation type="list" allowBlank="1" showInputMessage="1" showErrorMessage="1" xr:uid="{00000000-0002-0000-0100-000002000000}">
          <x14:formula1>
            <xm:f>Fatores!$B$3:$B$17</xm:f>
          </x14:formula1>
          <xm:sqref>AK12:AK17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288"/>
  <sheetViews>
    <sheetView workbookViewId="0">
      <selection activeCell="B15" sqref="B15"/>
    </sheetView>
  </sheetViews>
  <sheetFormatPr defaultRowHeight="15" x14ac:dyDescent="0.25"/>
  <cols>
    <col min="1" max="1" width="30.42578125" bestFit="1" customWidth="1"/>
    <col min="2" max="2" width="24.5703125" customWidth="1"/>
    <col min="5" max="5" width="25.7109375" bestFit="1" customWidth="1"/>
    <col min="6" max="6" width="17.42578125" bestFit="1" customWidth="1"/>
  </cols>
  <sheetData>
    <row r="2" spans="1:2" x14ac:dyDescent="0.25">
      <c r="A2" s="5" t="s">
        <v>12</v>
      </c>
      <c r="B2" s="5" t="s">
        <v>13</v>
      </c>
    </row>
    <row r="3" spans="1:2" x14ac:dyDescent="0.25">
      <c r="A3" s="5" t="s">
        <v>257</v>
      </c>
      <c r="B3" s="38">
        <v>1095.5999999999999</v>
      </c>
    </row>
    <row r="4" spans="1:2" x14ac:dyDescent="0.25">
      <c r="A4" s="5" t="s">
        <v>258</v>
      </c>
      <c r="B4" s="38">
        <v>812.7</v>
      </c>
    </row>
    <row r="5" spans="1:2" x14ac:dyDescent="0.25">
      <c r="A5" s="5" t="s">
        <v>259</v>
      </c>
      <c r="B5" s="38">
        <v>2739</v>
      </c>
    </row>
    <row r="6" spans="1:2" x14ac:dyDescent="0.25">
      <c r="A6" s="6" t="s">
        <v>14</v>
      </c>
      <c r="B6" s="7">
        <v>1688</v>
      </c>
    </row>
    <row r="7" spans="1:2" x14ac:dyDescent="0.25">
      <c r="A7" s="6" t="s">
        <v>15</v>
      </c>
      <c r="B7" s="7">
        <v>1097.2</v>
      </c>
    </row>
    <row r="8" spans="1:2" x14ac:dyDescent="0.25">
      <c r="A8" s="6" t="s">
        <v>16</v>
      </c>
      <c r="B8" s="7">
        <v>2925</v>
      </c>
    </row>
    <row r="9" spans="1:2" x14ac:dyDescent="0.25">
      <c r="A9" s="6" t="s">
        <v>17</v>
      </c>
      <c r="B9" s="7">
        <v>1901.25</v>
      </c>
    </row>
    <row r="10" spans="1:2" x14ac:dyDescent="0.25">
      <c r="A10" s="6" t="s">
        <v>18</v>
      </c>
      <c r="B10" s="7">
        <v>1787</v>
      </c>
    </row>
    <row r="11" spans="1:2" x14ac:dyDescent="0.25">
      <c r="A11" s="6" t="s">
        <v>19</v>
      </c>
      <c r="B11" s="7">
        <v>1135.55</v>
      </c>
    </row>
    <row r="12" spans="1:2" x14ac:dyDescent="0.25">
      <c r="A12" s="5" t="s">
        <v>257</v>
      </c>
      <c r="B12" s="38">
        <v>1095.5999999999999</v>
      </c>
    </row>
    <row r="13" spans="1:2" x14ac:dyDescent="0.25">
      <c r="A13" s="5" t="s">
        <v>258</v>
      </c>
      <c r="B13" s="38">
        <v>812.7</v>
      </c>
    </row>
    <row r="14" spans="1:2" x14ac:dyDescent="0.25">
      <c r="A14" s="5" t="s">
        <v>259</v>
      </c>
      <c r="B14" s="38">
        <v>2739</v>
      </c>
    </row>
    <row r="15" spans="1:2" x14ac:dyDescent="0.25">
      <c r="A15" s="5" t="s">
        <v>260</v>
      </c>
      <c r="B15" s="38">
        <v>1826</v>
      </c>
    </row>
    <row r="16" spans="1:2" x14ac:dyDescent="0.25">
      <c r="A16" s="6" t="s">
        <v>20</v>
      </c>
      <c r="B16" s="7">
        <v>2537.6</v>
      </c>
    </row>
    <row r="17" spans="1:2" x14ac:dyDescent="0.25">
      <c r="A17" s="6" t="s">
        <v>21</v>
      </c>
      <c r="B17" s="7">
        <v>4587</v>
      </c>
    </row>
    <row r="18" spans="1:2" x14ac:dyDescent="0.25">
      <c r="A18" s="6" t="s">
        <v>22</v>
      </c>
      <c r="B18" s="7">
        <v>2981.55</v>
      </c>
    </row>
    <row r="19" spans="1:2" x14ac:dyDescent="0.25">
      <c r="A19" s="6" t="s">
        <v>23</v>
      </c>
      <c r="B19" s="7">
        <v>1814</v>
      </c>
    </row>
    <row r="20" spans="1:2" x14ac:dyDescent="0.25">
      <c r="A20" s="6" t="s">
        <v>24</v>
      </c>
      <c r="B20" s="7">
        <v>1179.0999999999999</v>
      </c>
    </row>
    <row r="21" spans="1:2" x14ac:dyDescent="0.25">
      <c r="A21" s="6" t="s">
        <v>25</v>
      </c>
      <c r="B21" s="7">
        <v>1814</v>
      </c>
    </row>
    <row r="22" spans="1:2" x14ac:dyDescent="0.25">
      <c r="A22" s="6" t="s">
        <v>26</v>
      </c>
      <c r="B22" s="7">
        <v>1179.0999999999999</v>
      </c>
    </row>
    <row r="23" spans="1:2" x14ac:dyDescent="0.25">
      <c r="A23" s="6" t="s">
        <v>27</v>
      </c>
      <c r="B23" s="7">
        <v>1814</v>
      </c>
    </row>
    <row r="24" spans="1:2" x14ac:dyDescent="0.25">
      <c r="A24" s="6" t="s">
        <v>28</v>
      </c>
      <c r="B24" s="7">
        <v>1179.0999999999999</v>
      </c>
    </row>
    <row r="25" spans="1:2" x14ac:dyDescent="0.25">
      <c r="A25" s="6" t="s">
        <v>29</v>
      </c>
      <c r="B25" s="7">
        <v>1881</v>
      </c>
    </row>
    <row r="26" spans="1:2" x14ac:dyDescent="0.25">
      <c r="A26" s="6" t="s">
        <v>30</v>
      </c>
      <c r="B26" s="7">
        <v>1222.6500000000001</v>
      </c>
    </row>
    <row r="27" spans="1:2" x14ac:dyDescent="0.25">
      <c r="A27" s="6" t="s">
        <v>31</v>
      </c>
      <c r="B27" s="7">
        <v>1925</v>
      </c>
    </row>
    <row r="28" spans="1:2" x14ac:dyDescent="0.25">
      <c r="A28" s="6" t="s">
        <v>32</v>
      </c>
      <c r="B28" s="7">
        <v>1251.25</v>
      </c>
    </row>
    <row r="29" spans="1:2" x14ac:dyDescent="0.25">
      <c r="A29" s="6" t="s">
        <v>33</v>
      </c>
      <c r="B29" s="7">
        <v>5001.1000000000004</v>
      </c>
    </row>
    <row r="30" spans="1:2" x14ac:dyDescent="0.25">
      <c r="A30" s="6" t="s">
        <v>34</v>
      </c>
      <c r="B30" s="7">
        <v>3250.72</v>
      </c>
    </row>
    <row r="31" spans="1:2" x14ac:dyDescent="0.25">
      <c r="A31" s="6" t="s">
        <v>218</v>
      </c>
      <c r="B31" s="7">
        <v>5914</v>
      </c>
    </row>
    <row r="32" spans="1:2" x14ac:dyDescent="0.25">
      <c r="A32" s="6" t="s">
        <v>217</v>
      </c>
      <c r="B32" s="7">
        <v>3884.1</v>
      </c>
    </row>
    <row r="33" spans="1:2" x14ac:dyDescent="0.25">
      <c r="A33" s="6" t="s">
        <v>197</v>
      </c>
      <c r="B33" s="7">
        <v>1947</v>
      </c>
    </row>
    <row r="34" spans="1:2" x14ac:dyDescent="0.25">
      <c r="A34" s="6" t="s">
        <v>198</v>
      </c>
      <c r="B34" s="7">
        <v>973.5</v>
      </c>
    </row>
    <row r="35" spans="1:2" x14ac:dyDescent="0.25">
      <c r="A35" s="6" t="s">
        <v>199</v>
      </c>
      <c r="B35" s="7">
        <v>2031</v>
      </c>
    </row>
    <row r="36" spans="1:2" x14ac:dyDescent="0.25">
      <c r="A36" s="6" t="s">
        <v>200</v>
      </c>
      <c r="B36" s="7">
        <v>1015.3</v>
      </c>
    </row>
    <row r="37" spans="1:2" x14ac:dyDescent="0.25">
      <c r="A37" s="6" t="s">
        <v>201</v>
      </c>
      <c r="B37" s="7">
        <v>2315</v>
      </c>
    </row>
    <row r="38" spans="1:2" x14ac:dyDescent="0.25">
      <c r="A38" s="6" t="s">
        <v>202</v>
      </c>
      <c r="B38" s="7">
        <v>1157.5</v>
      </c>
    </row>
    <row r="39" spans="1:2" x14ac:dyDescent="0.25">
      <c r="A39" s="6" t="s">
        <v>203</v>
      </c>
      <c r="B39" s="7">
        <v>1990</v>
      </c>
    </row>
    <row r="40" spans="1:2" x14ac:dyDescent="0.25">
      <c r="A40" s="6" t="s">
        <v>204</v>
      </c>
      <c r="B40" s="7">
        <v>1293.5</v>
      </c>
    </row>
    <row r="41" spans="1:2" x14ac:dyDescent="0.25">
      <c r="A41" s="6" t="s">
        <v>205</v>
      </c>
      <c r="B41" s="7">
        <v>13869</v>
      </c>
    </row>
    <row r="42" spans="1:2" x14ac:dyDescent="0.25">
      <c r="A42" s="6" t="s">
        <v>206</v>
      </c>
      <c r="B42" s="7">
        <v>9014.85</v>
      </c>
    </row>
    <row r="43" spans="1:2" x14ac:dyDescent="0.25">
      <c r="A43" s="6" t="s">
        <v>207</v>
      </c>
      <c r="B43" s="7">
        <v>10994</v>
      </c>
    </row>
    <row r="44" spans="1:2" x14ac:dyDescent="0.25">
      <c r="A44" s="6" t="s">
        <v>208</v>
      </c>
      <c r="B44" s="7">
        <v>7146.1</v>
      </c>
    </row>
    <row r="45" spans="1:2" x14ac:dyDescent="0.25">
      <c r="A45" s="6" t="s">
        <v>209</v>
      </c>
      <c r="B45" s="7">
        <v>8849</v>
      </c>
    </row>
    <row r="46" spans="1:2" x14ac:dyDescent="0.25">
      <c r="A46" s="6" t="s">
        <v>210</v>
      </c>
      <c r="B46" s="7">
        <v>5751.85</v>
      </c>
    </row>
    <row r="47" spans="1:2" x14ac:dyDescent="0.25">
      <c r="A47" s="6" t="s">
        <v>211</v>
      </c>
      <c r="B47" s="7">
        <v>5914</v>
      </c>
    </row>
    <row r="48" spans="1:2" x14ac:dyDescent="0.25">
      <c r="A48" s="6" t="s">
        <v>212</v>
      </c>
      <c r="B48" s="7">
        <v>3844.1</v>
      </c>
    </row>
    <row r="49" spans="1:2" x14ac:dyDescent="0.25">
      <c r="A49" s="6" t="s">
        <v>213</v>
      </c>
      <c r="B49" s="7">
        <v>5914</v>
      </c>
    </row>
    <row r="50" spans="1:2" x14ac:dyDescent="0.25">
      <c r="A50" s="6" t="s">
        <v>214</v>
      </c>
      <c r="B50" s="7">
        <v>3884.1</v>
      </c>
    </row>
    <row r="51" spans="1:2" x14ac:dyDescent="0.25">
      <c r="A51" s="6" t="s">
        <v>215</v>
      </c>
      <c r="B51" s="7">
        <v>5914</v>
      </c>
    </row>
    <row r="52" spans="1:2" x14ac:dyDescent="0.25">
      <c r="A52" s="6" t="s">
        <v>216</v>
      </c>
      <c r="B52" s="7">
        <v>3844.1</v>
      </c>
    </row>
    <row r="53" spans="1:2" x14ac:dyDescent="0.25">
      <c r="A53" s="6" t="s">
        <v>219</v>
      </c>
      <c r="B53" s="7">
        <v>5914</v>
      </c>
    </row>
    <row r="54" spans="1:2" x14ac:dyDescent="0.25">
      <c r="A54" s="6" t="s">
        <v>220</v>
      </c>
      <c r="B54" s="7">
        <v>3884.1</v>
      </c>
    </row>
    <row r="55" spans="1:2" x14ac:dyDescent="0.25">
      <c r="A55" s="6" t="s">
        <v>222</v>
      </c>
      <c r="B55" s="7">
        <v>5914</v>
      </c>
    </row>
    <row r="56" spans="1:2" x14ac:dyDescent="0.25">
      <c r="A56" s="6" t="s">
        <v>221</v>
      </c>
      <c r="B56" s="7">
        <v>3884.1</v>
      </c>
    </row>
    <row r="57" spans="1:2" x14ac:dyDescent="0.25">
      <c r="A57" s="6" t="s">
        <v>223</v>
      </c>
      <c r="B57" s="7">
        <v>1424</v>
      </c>
    </row>
    <row r="58" spans="1:2" x14ac:dyDescent="0.25">
      <c r="A58" s="6" t="s">
        <v>224</v>
      </c>
      <c r="B58" s="7">
        <v>712</v>
      </c>
    </row>
    <row r="59" spans="1:2" x14ac:dyDescent="0.25">
      <c r="A59" s="6" t="s">
        <v>227</v>
      </c>
      <c r="B59" s="7">
        <v>1711</v>
      </c>
    </row>
    <row r="60" spans="1:2" x14ac:dyDescent="0.25">
      <c r="A60" s="6" t="s">
        <v>228</v>
      </c>
      <c r="B60" s="7">
        <v>855.5</v>
      </c>
    </row>
    <row r="61" spans="1:2" x14ac:dyDescent="0.25">
      <c r="A61" s="6" t="s">
        <v>225</v>
      </c>
      <c r="B61" s="7">
        <v>2031</v>
      </c>
    </row>
    <row r="62" spans="1:2" x14ac:dyDescent="0.25">
      <c r="A62" s="6" t="s">
        <v>226</v>
      </c>
      <c r="B62" s="7">
        <v>1320.15</v>
      </c>
    </row>
    <row r="63" spans="1:2" x14ac:dyDescent="0.25">
      <c r="A63" s="6" t="s">
        <v>229</v>
      </c>
      <c r="B63" s="7">
        <v>1764</v>
      </c>
    </row>
    <row r="64" spans="1:2" x14ac:dyDescent="0.25">
      <c r="A64" s="6" t="s">
        <v>230</v>
      </c>
      <c r="B64" s="7">
        <v>1146.5999999999999</v>
      </c>
    </row>
    <row r="65" spans="1:2" x14ac:dyDescent="0.25">
      <c r="A65" s="6" t="s">
        <v>231</v>
      </c>
      <c r="B65" s="7">
        <v>11922</v>
      </c>
    </row>
    <row r="66" spans="1:2" x14ac:dyDescent="0.25">
      <c r="A66" s="6" t="s">
        <v>232</v>
      </c>
      <c r="B66" s="7">
        <v>7749.3</v>
      </c>
    </row>
    <row r="67" spans="1:2" x14ac:dyDescent="0.25">
      <c r="A67" s="6" t="s">
        <v>233</v>
      </c>
      <c r="B67" s="7">
        <v>1764</v>
      </c>
    </row>
    <row r="68" spans="1:2" x14ac:dyDescent="0.25">
      <c r="A68" s="6" t="s">
        <v>234</v>
      </c>
      <c r="B68" s="7">
        <v>1146.5999999999999</v>
      </c>
    </row>
    <row r="69" spans="1:2" x14ac:dyDescent="0.25">
      <c r="A69" s="6" t="s">
        <v>235</v>
      </c>
      <c r="B69" s="7">
        <v>5914</v>
      </c>
    </row>
    <row r="70" spans="1:2" x14ac:dyDescent="0.25">
      <c r="A70" s="6" t="s">
        <v>236</v>
      </c>
      <c r="B70" s="7">
        <v>3844.1</v>
      </c>
    </row>
    <row r="71" spans="1:2" x14ac:dyDescent="0.25">
      <c r="A71" s="6" t="s">
        <v>237</v>
      </c>
      <c r="B71" s="7">
        <v>5642</v>
      </c>
    </row>
    <row r="72" spans="1:2" x14ac:dyDescent="0.25">
      <c r="A72" s="6" t="s">
        <v>238</v>
      </c>
      <c r="B72" s="7">
        <v>3667.3</v>
      </c>
    </row>
    <row r="73" spans="1:2" x14ac:dyDescent="0.25">
      <c r="A73" s="6" t="s">
        <v>239</v>
      </c>
      <c r="B73" s="7">
        <v>5642</v>
      </c>
    </row>
    <row r="74" spans="1:2" x14ac:dyDescent="0.25">
      <c r="A74" s="6" t="s">
        <v>240</v>
      </c>
      <c r="B74" s="7">
        <v>3667.3</v>
      </c>
    </row>
    <row r="75" spans="1:2" x14ac:dyDescent="0.25">
      <c r="A75" s="6" t="s">
        <v>241</v>
      </c>
      <c r="B75" s="7">
        <v>7772</v>
      </c>
    </row>
    <row r="76" spans="1:2" x14ac:dyDescent="0.25">
      <c r="A76" s="6" t="s">
        <v>242</v>
      </c>
      <c r="B76" s="7">
        <v>5051.8</v>
      </c>
    </row>
    <row r="77" spans="1:2" x14ac:dyDescent="0.25">
      <c r="A77" s="6" t="s">
        <v>243</v>
      </c>
      <c r="B77" s="7">
        <v>7772</v>
      </c>
    </row>
    <row r="78" spans="1:2" x14ac:dyDescent="0.25">
      <c r="A78" s="6" t="s">
        <v>244</v>
      </c>
      <c r="B78" s="7">
        <v>5051.8</v>
      </c>
    </row>
    <row r="79" spans="1:2" x14ac:dyDescent="0.25">
      <c r="A79" s="6" t="s">
        <v>245</v>
      </c>
      <c r="B79" s="7">
        <v>7772</v>
      </c>
    </row>
    <row r="80" spans="1:2" x14ac:dyDescent="0.25">
      <c r="A80" s="6" t="s">
        <v>246</v>
      </c>
      <c r="B80" s="7">
        <v>5051.8</v>
      </c>
    </row>
    <row r="81" spans="1:2" x14ac:dyDescent="0.25">
      <c r="A81" s="6" t="s">
        <v>247</v>
      </c>
      <c r="B81" s="7">
        <v>11055</v>
      </c>
    </row>
    <row r="82" spans="1:2" x14ac:dyDescent="0.25">
      <c r="A82" s="6" t="s">
        <v>248</v>
      </c>
      <c r="B82" s="7">
        <v>7153.25</v>
      </c>
    </row>
    <row r="83" spans="1:2" x14ac:dyDescent="0.25">
      <c r="A83" s="6" t="s">
        <v>249</v>
      </c>
      <c r="B83" s="7">
        <v>2791</v>
      </c>
    </row>
    <row r="84" spans="1:2" x14ac:dyDescent="0.25">
      <c r="A84" s="6" t="s">
        <v>250</v>
      </c>
      <c r="B84" s="7">
        <v>1814.15</v>
      </c>
    </row>
    <row r="85" spans="1:2" x14ac:dyDescent="0.25">
      <c r="A85" s="6" t="s">
        <v>251</v>
      </c>
      <c r="B85" s="7">
        <v>2791</v>
      </c>
    </row>
    <row r="86" spans="1:2" x14ac:dyDescent="0.25">
      <c r="A86" s="6" t="s">
        <v>252</v>
      </c>
      <c r="B86" s="7">
        <v>1814.15</v>
      </c>
    </row>
    <row r="87" spans="1:2" x14ac:dyDescent="0.25">
      <c r="A87" s="6" t="s">
        <v>63</v>
      </c>
      <c r="B87" s="7">
        <v>24</v>
      </c>
    </row>
    <row r="88" spans="1:2" x14ac:dyDescent="0.25">
      <c r="A88" s="6" t="s">
        <v>69</v>
      </c>
      <c r="B88" s="7">
        <v>52</v>
      </c>
    </row>
    <row r="89" spans="1:2" x14ac:dyDescent="0.25">
      <c r="A89" s="6" t="s">
        <v>66</v>
      </c>
      <c r="B89" s="7">
        <v>99</v>
      </c>
    </row>
    <row r="90" spans="1:2" x14ac:dyDescent="0.25">
      <c r="A90" s="6" t="s">
        <v>35</v>
      </c>
      <c r="B90" s="7">
        <v>148</v>
      </c>
    </row>
    <row r="91" spans="1:2" x14ac:dyDescent="0.25">
      <c r="A91" s="6" t="s">
        <v>67</v>
      </c>
      <c r="B91" s="7">
        <v>225</v>
      </c>
    </row>
    <row r="92" spans="1:2" x14ac:dyDescent="0.25">
      <c r="A92" s="6" t="s">
        <v>68</v>
      </c>
      <c r="B92" s="7">
        <v>296</v>
      </c>
    </row>
    <row r="93" spans="1:2" x14ac:dyDescent="0.25">
      <c r="A93" s="6" t="s">
        <v>71</v>
      </c>
      <c r="B93" s="7">
        <v>20</v>
      </c>
    </row>
    <row r="94" spans="1:2" x14ac:dyDescent="0.25">
      <c r="A94" s="6" t="s">
        <v>64</v>
      </c>
      <c r="B94" s="7">
        <v>41</v>
      </c>
    </row>
    <row r="95" spans="1:2" x14ac:dyDescent="0.25">
      <c r="A95" s="6" t="s">
        <v>72</v>
      </c>
      <c r="B95" s="7">
        <v>78</v>
      </c>
    </row>
    <row r="96" spans="1:2" x14ac:dyDescent="0.25">
      <c r="A96" s="6" t="s">
        <v>36</v>
      </c>
      <c r="B96" s="7">
        <v>119</v>
      </c>
    </row>
    <row r="97" spans="1:2" x14ac:dyDescent="0.25">
      <c r="A97" s="6" t="s">
        <v>73</v>
      </c>
      <c r="B97" s="7">
        <v>179</v>
      </c>
    </row>
    <row r="98" spans="1:2" x14ac:dyDescent="0.25">
      <c r="A98" s="6" t="s">
        <v>70</v>
      </c>
      <c r="B98" s="7">
        <v>239</v>
      </c>
    </row>
    <row r="99" spans="1:2" x14ac:dyDescent="0.25">
      <c r="A99" s="6" t="s">
        <v>74</v>
      </c>
      <c r="B99" s="7">
        <v>22</v>
      </c>
    </row>
    <row r="100" spans="1:2" x14ac:dyDescent="0.25">
      <c r="A100" s="6" t="s">
        <v>75</v>
      </c>
      <c r="B100" s="7">
        <v>45</v>
      </c>
    </row>
    <row r="101" spans="1:2" x14ac:dyDescent="0.25">
      <c r="A101" s="6" t="s">
        <v>65</v>
      </c>
      <c r="B101" s="7">
        <v>84</v>
      </c>
    </row>
    <row r="102" spans="1:2" x14ac:dyDescent="0.25">
      <c r="A102" s="6" t="s">
        <v>37</v>
      </c>
      <c r="B102" s="7">
        <v>129</v>
      </c>
    </row>
    <row r="103" spans="1:2" x14ac:dyDescent="0.25">
      <c r="A103" s="6" t="s">
        <v>76</v>
      </c>
      <c r="B103" s="7">
        <v>194</v>
      </c>
    </row>
    <row r="104" spans="1:2" x14ac:dyDescent="0.25">
      <c r="A104" s="6" t="s">
        <v>77</v>
      </c>
      <c r="B104" s="7">
        <v>258</v>
      </c>
    </row>
    <row r="105" spans="1:2" x14ac:dyDescent="0.25">
      <c r="A105" s="6" t="s">
        <v>78</v>
      </c>
      <c r="B105" s="7">
        <v>29</v>
      </c>
    </row>
    <row r="106" spans="1:2" x14ac:dyDescent="0.25">
      <c r="A106" s="6" t="s">
        <v>79</v>
      </c>
      <c r="B106" s="7">
        <v>58</v>
      </c>
    </row>
    <row r="107" spans="1:2" x14ac:dyDescent="0.25">
      <c r="A107" s="6" t="s">
        <v>80</v>
      </c>
      <c r="B107" s="7">
        <v>107</v>
      </c>
    </row>
    <row r="108" spans="1:2" x14ac:dyDescent="0.25">
      <c r="A108" s="6" t="s">
        <v>38</v>
      </c>
      <c r="B108" s="7">
        <v>164</v>
      </c>
    </row>
    <row r="109" spans="1:2" x14ac:dyDescent="0.25">
      <c r="A109" s="6" t="s">
        <v>81</v>
      </c>
      <c r="B109" s="7">
        <v>247</v>
      </c>
    </row>
    <row r="110" spans="1:2" x14ac:dyDescent="0.25">
      <c r="A110" s="6" t="s">
        <v>82</v>
      </c>
      <c r="B110" s="7">
        <v>328</v>
      </c>
    </row>
    <row r="111" spans="1:2" x14ac:dyDescent="0.25">
      <c r="A111" s="6" t="s">
        <v>83</v>
      </c>
      <c r="B111" s="7">
        <v>29</v>
      </c>
    </row>
    <row r="112" spans="1:2" x14ac:dyDescent="0.25">
      <c r="A112" s="6" t="s">
        <v>84</v>
      </c>
      <c r="B112" s="7">
        <v>58</v>
      </c>
    </row>
    <row r="113" spans="1:2" x14ac:dyDescent="0.25">
      <c r="A113" s="6" t="s">
        <v>85</v>
      </c>
      <c r="B113" s="7">
        <v>107</v>
      </c>
    </row>
    <row r="114" spans="1:2" x14ac:dyDescent="0.25">
      <c r="A114" s="6" t="s">
        <v>39</v>
      </c>
      <c r="B114" s="7">
        <v>164</v>
      </c>
    </row>
    <row r="115" spans="1:2" x14ac:dyDescent="0.25">
      <c r="A115" s="6" t="s">
        <v>86</v>
      </c>
      <c r="B115" s="7">
        <v>247</v>
      </c>
    </row>
    <row r="116" spans="1:2" x14ac:dyDescent="0.25">
      <c r="A116" s="6" t="s">
        <v>87</v>
      </c>
      <c r="B116" s="7">
        <v>328</v>
      </c>
    </row>
    <row r="117" spans="1:2" x14ac:dyDescent="0.25">
      <c r="A117" s="6" t="s">
        <v>88</v>
      </c>
      <c r="B117" t="s">
        <v>93</v>
      </c>
    </row>
    <row r="118" spans="1:2" x14ac:dyDescent="0.25">
      <c r="A118" s="6" t="s">
        <v>89</v>
      </c>
      <c r="B118" s="7">
        <v>8</v>
      </c>
    </row>
    <row r="119" spans="1:2" x14ac:dyDescent="0.25">
      <c r="A119" s="6" t="s">
        <v>90</v>
      </c>
      <c r="B119" s="7">
        <v>12</v>
      </c>
    </row>
    <row r="120" spans="1:2" x14ac:dyDescent="0.25">
      <c r="A120" s="6" t="s">
        <v>40</v>
      </c>
      <c r="B120" s="7">
        <v>24</v>
      </c>
    </row>
    <row r="121" spans="1:2" x14ac:dyDescent="0.25">
      <c r="A121" s="6" t="s">
        <v>91</v>
      </c>
      <c r="B121" s="7">
        <v>36</v>
      </c>
    </row>
    <row r="122" spans="1:2" x14ac:dyDescent="0.25">
      <c r="A122" s="6" t="s">
        <v>92</v>
      </c>
      <c r="B122" s="7">
        <v>48</v>
      </c>
    </row>
    <row r="123" spans="1:2" x14ac:dyDescent="0.25">
      <c r="A123" s="6" t="s">
        <v>94</v>
      </c>
      <c r="B123" s="7">
        <v>34</v>
      </c>
    </row>
    <row r="124" spans="1:2" x14ac:dyDescent="0.25">
      <c r="A124" s="6" t="s">
        <v>95</v>
      </c>
      <c r="B124" s="7">
        <v>69</v>
      </c>
    </row>
    <row r="125" spans="1:2" x14ac:dyDescent="0.25">
      <c r="A125" s="6" t="s">
        <v>96</v>
      </c>
      <c r="B125" s="7">
        <v>129</v>
      </c>
    </row>
    <row r="126" spans="1:2" x14ac:dyDescent="0.25">
      <c r="A126" s="6" t="s">
        <v>97</v>
      </c>
      <c r="B126" s="7">
        <v>196</v>
      </c>
    </row>
    <row r="127" spans="1:2" x14ac:dyDescent="0.25">
      <c r="A127" s="6" t="s">
        <v>98</v>
      </c>
      <c r="B127" s="7">
        <v>295</v>
      </c>
    </row>
    <row r="128" spans="1:2" x14ac:dyDescent="0.25">
      <c r="A128" s="6" t="s">
        <v>99</v>
      </c>
      <c r="B128" s="7">
        <v>392</v>
      </c>
    </row>
    <row r="129" spans="1:2" x14ac:dyDescent="0.25">
      <c r="A129" s="6" t="s">
        <v>100</v>
      </c>
      <c r="B129" s="7">
        <v>76</v>
      </c>
    </row>
    <row r="130" spans="1:2" x14ac:dyDescent="0.25">
      <c r="A130" s="6" t="s">
        <v>101</v>
      </c>
      <c r="B130" s="7">
        <v>459</v>
      </c>
    </row>
    <row r="131" spans="1:2" x14ac:dyDescent="0.25">
      <c r="A131" s="6" t="s">
        <v>102</v>
      </c>
      <c r="B131" s="7">
        <v>689</v>
      </c>
    </row>
    <row r="132" spans="1:2" x14ac:dyDescent="0.25">
      <c r="A132" s="6" t="s">
        <v>103</v>
      </c>
      <c r="B132" s="7">
        <v>918</v>
      </c>
    </row>
    <row r="133" spans="1:2" x14ac:dyDescent="0.25">
      <c r="A133" s="6" t="s">
        <v>104</v>
      </c>
      <c r="B133" s="7">
        <v>925</v>
      </c>
    </row>
    <row r="134" spans="1:2" x14ac:dyDescent="0.25">
      <c r="A134" s="6" t="s">
        <v>105</v>
      </c>
      <c r="B134" s="7">
        <v>14</v>
      </c>
    </row>
    <row r="135" spans="1:2" x14ac:dyDescent="0.25">
      <c r="A135" s="6" t="s">
        <v>106</v>
      </c>
      <c r="B135" s="7">
        <v>37</v>
      </c>
    </row>
    <row r="136" spans="1:2" x14ac:dyDescent="0.25">
      <c r="A136" s="6" t="s">
        <v>107</v>
      </c>
      <c r="B136" s="7">
        <v>59</v>
      </c>
    </row>
    <row r="137" spans="1:2" x14ac:dyDescent="0.25">
      <c r="A137" s="6" t="s">
        <v>108</v>
      </c>
      <c r="B137" s="7">
        <v>76</v>
      </c>
    </row>
    <row r="138" spans="1:2" x14ac:dyDescent="0.25">
      <c r="A138" s="6" t="s">
        <v>109</v>
      </c>
      <c r="B138" s="7">
        <v>119</v>
      </c>
    </row>
    <row r="139" spans="1:2" x14ac:dyDescent="0.25">
      <c r="A139" s="6" t="s">
        <v>110</v>
      </c>
      <c r="B139" s="7">
        <v>152</v>
      </c>
    </row>
    <row r="140" spans="1:2" x14ac:dyDescent="0.25">
      <c r="A140" s="6" t="s">
        <v>111</v>
      </c>
      <c r="B140" s="7">
        <v>17</v>
      </c>
    </row>
    <row r="141" spans="1:2" x14ac:dyDescent="0.25">
      <c r="A141" s="6" t="s">
        <v>112</v>
      </c>
      <c r="B141" s="7">
        <v>45</v>
      </c>
    </row>
    <row r="142" spans="1:2" x14ac:dyDescent="0.25">
      <c r="A142" s="6" t="s">
        <v>113</v>
      </c>
      <c r="B142" s="7">
        <v>71</v>
      </c>
    </row>
    <row r="143" spans="1:2" x14ac:dyDescent="0.25">
      <c r="A143" s="6" t="s">
        <v>114</v>
      </c>
      <c r="B143" s="22">
        <v>94</v>
      </c>
    </row>
    <row r="144" spans="1:2" x14ac:dyDescent="0.25">
      <c r="A144" s="6" t="s">
        <v>115</v>
      </c>
      <c r="B144" s="22">
        <v>142</v>
      </c>
    </row>
    <row r="145" spans="1:2" x14ac:dyDescent="0.25">
      <c r="A145" s="6" t="s">
        <v>116</v>
      </c>
      <c r="B145" s="22">
        <v>188</v>
      </c>
    </row>
    <row r="146" spans="1:2" x14ac:dyDescent="0.25">
      <c r="A146" s="6" t="s">
        <v>117</v>
      </c>
      <c r="B146" s="22">
        <v>20</v>
      </c>
    </row>
    <row r="147" spans="1:2" x14ac:dyDescent="0.25">
      <c r="A147" s="6" t="s">
        <v>118</v>
      </c>
      <c r="B147" s="22">
        <v>55</v>
      </c>
    </row>
    <row r="148" spans="1:2" x14ac:dyDescent="0.25">
      <c r="A148" s="6" t="s">
        <v>119</v>
      </c>
      <c r="B148" s="22">
        <v>89</v>
      </c>
    </row>
    <row r="149" spans="1:2" x14ac:dyDescent="0.25">
      <c r="A149" s="6" t="s">
        <v>120</v>
      </c>
      <c r="B149" s="22">
        <v>119</v>
      </c>
    </row>
    <row r="150" spans="1:2" x14ac:dyDescent="0.25">
      <c r="A150" s="6" t="s">
        <v>121</v>
      </c>
      <c r="B150" s="22">
        <v>178</v>
      </c>
    </row>
    <row r="151" spans="1:2" x14ac:dyDescent="0.25">
      <c r="A151" s="6" t="s">
        <v>122</v>
      </c>
      <c r="B151" s="22">
        <v>238</v>
      </c>
    </row>
    <row r="152" spans="1:2" x14ac:dyDescent="0.25">
      <c r="A152" s="6" t="s">
        <v>123</v>
      </c>
      <c r="B152" s="22">
        <v>58</v>
      </c>
    </row>
    <row r="153" spans="1:2" x14ac:dyDescent="0.25">
      <c r="A153" s="6" t="s">
        <v>124</v>
      </c>
      <c r="B153" s="22">
        <v>350</v>
      </c>
    </row>
    <row r="154" spans="1:2" x14ac:dyDescent="0.25">
      <c r="A154" s="6" t="s">
        <v>125</v>
      </c>
      <c r="B154" s="22">
        <v>700</v>
      </c>
    </row>
    <row r="155" spans="1:2" x14ac:dyDescent="0.25">
      <c r="A155" s="6" t="s">
        <v>126</v>
      </c>
      <c r="B155" s="22">
        <v>569</v>
      </c>
    </row>
    <row r="156" spans="1:2" x14ac:dyDescent="0.25">
      <c r="A156" s="6" t="s">
        <v>127</v>
      </c>
      <c r="B156" s="22">
        <v>310</v>
      </c>
    </row>
    <row r="157" spans="1:2" x14ac:dyDescent="0.25">
      <c r="A157" s="6" t="s">
        <v>128</v>
      </c>
      <c r="B157" s="22">
        <v>155</v>
      </c>
    </row>
    <row r="158" spans="1:2" x14ac:dyDescent="0.25">
      <c r="A158" s="6" t="s">
        <v>129</v>
      </c>
      <c r="B158" s="22">
        <v>1735</v>
      </c>
    </row>
    <row r="159" spans="1:2" x14ac:dyDescent="0.25">
      <c r="A159" s="6" t="s">
        <v>130</v>
      </c>
      <c r="B159" s="22">
        <v>500</v>
      </c>
    </row>
    <row r="160" spans="1:2" x14ac:dyDescent="0.25">
      <c r="A160" s="6" t="s">
        <v>190</v>
      </c>
      <c r="B160" s="22">
        <v>1500</v>
      </c>
    </row>
    <row r="161" spans="1:2" x14ac:dyDescent="0.25">
      <c r="A161" s="6" t="s">
        <v>132</v>
      </c>
      <c r="B161" s="22">
        <v>900</v>
      </c>
    </row>
    <row r="162" spans="1:2" x14ac:dyDescent="0.25">
      <c r="A162" s="6" t="s">
        <v>133</v>
      </c>
      <c r="B162" s="22">
        <v>1080</v>
      </c>
    </row>
    <row r="163" spans="1:2" x14ac:dyDescent="0.25">
      <c r="A163" s="6" t="s">
        <v>134</v>
      </c>
      <c r="B163" s="22">
        <v>1088</v>
      </c>
    </row>
    <row r="164" spans="1:2" x14ac:dyDescent="0.25">
      <c r="A164" s="6" t="s">
        <v>135</v>
      </c>
      <c r="B164" s="22">
        <v>1000</v>
      </c>
    </row>
    <row r="165" spans="1:2" x14ac:dyDescent="0.25">
      <c r="A165" s="6" t="s">
        <v>136</v>
      </c>
      <c r="B165" s="22">
        <v>1200</v>
      </c>
    </row>
    <row r="166" spans="1:2" x14ac:dyDescent="0.25">
      <c r="A166" s="6" t="s">
        <v>137</v>
      </c>
      <c r="B166" s="22">
        <v>1320</v>
      </c>
    </row>
    <row r="167" spans="1:2" x14ac:dyDescent="0.25">
      <c r="A167" s="6" t="s">
        <v>138</v>
      </c>
      <c r="B167" s="22">
        <v>1500</v>
      </c>
    </row>
    <row r="168" spans="1:2" x14ac:dyDescent="0.25">
      <c r="A168" s="6" t="s">
        <v>139</v>
      </c>
      <c r="B168" s="22">
        <v>1800</v>
      </c>
    </row>
    <row r="169" spans="1:2" x14ac:dyDescent="0.25">
      <c r="A169" s="6" t="s">
        <v>140</v>
      </c>
      <c r="B169" s="22">
        <v>1980</v>
      </c>
    </row>
    <row r="170" spans="1:2" x14ac:dyDescent="0.25">
      <c r="A170" s="6" t="s">
        <v>141</v>
      </c>
      <c r="B170" s="22">
        <v>1500</v>
      </c>
    </row>
    <row r="171" spans="1:2" x14ac:dyDescent="0.25">
      <c r="A171" s="6" t="s">
        <v>142</v>
      </c>
      <c r="B171" s="22">
        <v>1800</v>
      </c>
    </row>
    <row r="172" spans="1:2" x14ac:dyDescent="0.25">
      <c r="A172" s="6" t="s">
        <v>143</v>
      </c>
      <c r="B172" s="22">
        <v>1980</v>
      </c>
    </row>
    <row r="173" spans="1:2" x14ac:dyDescent="0.25">
      <c r="A173" s="6" t="s">
        <v>144</v>
      </c>
      <c r="B173" s="22">
        <v>1000</v>
      </c>
    </row>
    <row r="174" spans="1:2" x14ac:dyDescent="0.25">
      <c r="A174" s="6" t="s">
        <v>145</v>
      </c>
      <c r="B174" s="22">
        <v>1200</v>
      </c>
    </row>
    <row r="175" spans="1:2" x14ac:dyDescent="0.25">
      <c r="A175" s="6" t="s">
        <v>146</v>
      </c>
      <c r="B175" s="22">
        <v>1320</v>
      </c>
    </row>
    <row r="176" spans="1:2" x14ac:dyDescent="0.25">
      <c r="A176" s="6" t="s">
        <v>147</v>
      </c>
      <c r="B176" s="22">
        <v>1500</v>
      </c>
    </row>
    <row r="177" spans="1:2" x14ac:dyDescent="0.25">
      <c r="A177" s="6" t="s">
        <v>148</v>
      </c>
      <c r="B177" s="22">
        <v>1800</v>
      </c>
    </row>
    <row r="178" spans="1:2" x14ac:dyDescent="0.25">
      <c r="A178" s="6" t="s">
        <v>149</v>
      </c>
      <c r="B178" s="22">
        <v>1980</v>
      </c>
    </row>
    <row r="179" spans="1:2" x14ac:dyDescent="0.25">
      <c r="A179" s="6" t="s">
        <v>150</v>
      </c>
      <c r="B179" s="22">
        <v>1000</v>
      </c>
    </row>
    <row r="180" spans="1:2" x14ac:dyDescent="0.25">
      <c r="A180" s="6" t="s">
        <v>151</v>
      </c>
      <c r="B180" s="22">
        <v>1200</v>
      </c>
    </row>
    <row r="181" spans="1:2" x14ac:dyDescent="0.25">
      <c r="A181" s="6" t="s">
        <v>152</v>
      </c>
      <c r="B181" s="22">
        <v>1320</v>
      </c>
    </row>
    <row r="182" spans="1:2" x14ac:dyDescent="0.25">
      <c r="A182" s="6" t="s">
        <v>153</v>
      </c>
      <c r="B182" s="22">
        <v>1224</v>
      </c>
    </row>
    <row r="183" spans="1:2" x14ac:dyDescent="0.25">
      <c r="A183" s="6" t="s">
        <v>191</v>
      </c>
      <c r="B183" s="22">
        <v>1350</v>
      </c>
    </row>
    <row r="184" spans="1:2" x14ac:dyDescent="0.25">
      <c r="A184" s="6" t="s">
        <v>192</v>
      </c>
      <c r="B184" s="22">
        <v>630</v>
      </c>
    </row>
    <row r="185" spans="1:2" x14ac:dyDescent="0.25">
      <c r="A185" s="6" t="s">
        <v>193</v>
      </c>
      <c r="B185" s="22">
        <v>1170</v>
      </c>
    </row>
    <row r="186" spans="1:2" x14ac:dyDescent="0.25">
      <c r="A186" s="6" t="s">
        <v>194</v>
      </c>
      <c r="B186" s="22">
        <v>1494</v>
      </c>
    </row>
    <row r="187" spans="1:2" x14ac:dyDescent="0.25">
      <c r="A187" s="6" t="s">
        <v>195</v>
      </c>
      <c r="B187" s="22">
        <v>900</v>
      </c>
    </row>
    <row r="188" spans="1:2" x14ac:dyDescent="0.25">
      <c r="A188" s="6" t="s">
        <v>196</v>
      </c>
      <c r="B188" s="22">
        <v>810</v>
      </c>
    </row>
    <row r="189" spans="1:2" x14ac:dyDescent="0.25">
      <c r="A189" s="6" t="s">
        <v>154</v>
      </c>
      <c r="B189" s="22">
        <v>1932</v>
      </c>
    </row>
    <row r="190" spans="1:2" x14ac:dyDescent="0.25">
      <c r="A190" s="6" t="s">
        <v>155</v>
      </c>
      <c r="B190" s="22">
        <v>1992</v>
      </c>
    </row>
    <row r="191" spans="1:2" x14ac:dyDescent="0.25">
      <c r="A191" s="6" t="s">
        <v>156</v>
      </c>
      <c r="B191" s="22">
        <v>888</v>
      </c>
    </row>
    <row r="192" spans="1:2" x14ac:dyDescent="0.25">
      <c r="A192" s="6" t="s">
        <v>157</v>
      </c>
      <c r="B192" s="22">
        <v>1266</v>
      </c>
    </row>
    <row r="193" spans="1:2" x14ac:dyDescent="0.25">
      <c r="A193" s="6" t="s">
        <v>158</v>
      </c>
      <c r="B193" s="22">
        <v>1300</v>
      </c>
    </row>
    <row r="194" spans="1:2" x14ac:dyDescent="0.25">
      <c r="A194" s="6" t="s">
        <v>159</v>
      </c>
      <c r="B194" s="22">
        <v>750</v>
      </c>
    </row>
    <row r="195" spans="1:2" x14ac:dyDescent="0.25">
      <c r="A195" s="6" t="s">
        <v>161</v>
      </c>
      <c r="B195" s="22">
        <v>606</v>
      </c>
    </row>
    <row r="196" spans="1:2" x14ac:dyDescent="0.25">
      <c r="A196" s="6" t="s">
        <v>160</v>
      </c>
      <c r="B196" s="22">
        <v>2250</v>
      </c>
    </row>
    <row r="197" spans="1:2" x14ac:dyDescent="0.25">
      <c r="A197" s="6" t="s">
        <v>162</v>
      </c>
      <c r="B197" s="22">
        <v>1119</v>
      </c>
    </row>
    <row r="198" spans="1:2" x14ac:dyDescent="0.25">
      <c r="A198" s="6" t="s">
        <v>163</v>
      </c>
      <c r="B198" s="22">
        <v>1038</v>
      </c>
    </row>
    <row r="199" spans="1:2" x14ac:dyDescent="0.25">
      <c r="A199" s="6" t="s">
        <v>164</v>
      </c>
      <c r="B199" s="22">
        <v>1860</v>
      </c>
    </row>
    <row r="200" spans="1:2" x14ac:dyDescent="0.25">
      <c r="A200" s="6" t="s">
        <v>165</v>
      </c>
      <c r="B200" s="22">
        <v>2835</v>
      </c>
    </row>
    <row r="201" spans="1:2" x14ac:dyDescent="0.25">
      <c r="A201" s="6" t="s">
        <v>166</v>
      </c>
      <c r="B201" s="22">
        <v>852</v>
      </c>
    </row>
    <row r="202" spans="1:2" x14ac:dyDescent="0.25">
      <c r="A202" s="6" t="s">
        <v>167</v>
      </c>
      <c r="B202" s="22">
        <v>427</v>
      </c>
    </row>
    <row r="203" spans="1:2" x14ac:dyDescent="0.25">
      <c r="A203" s="6" t="s">
        <v>168</v>
      </c>
      <c r="B203" s="22">
        <v>768</v>
      </c>
    </row>
    <row r="204" spans="1:2" x14ac:dyDescent="0.25">
      <c r="A204" s="6" t="s">
        <v>169</v>
      </c>
      <c r="B204" s="22">
        <v>1279</v>
      </c>
    </row>
    <row r="205" spans="1:2" x14ac:dyDescent="0.25">
      <c r="A205" s="6" t="s">
        <v>171</v>
      </c>
      <c r="B205" s="36">
        <v>213.5</v>
      </c>
    </row>
    <row r="206" spans="1:2" x14ac:dyDescent="0.25">
      <c r="A206" s="6" t="s">
        <v>172</v>
      </c>
      <c r="B206" s="36">
        <v>384</v>
      </c>
    </row>
    <row r="207" spans="1:2" x14ac:dyDescent="0.25">
      <c r="A207" s="6" t="s">
        <v>170</v>
      </c>
      <c r="B207" s="36">
        <v>640</v>
      </c>
    </row>
    <row r="208" spans="1:2" x14ac:dyDescent="0.25">
      <c r="A208" s="6" t="s">
        <v>173</v>
      </c>
      <c r="B208" s="36">
        <v>213.5</v>
      </c>
    </row>
    <row r="209" spans="1:2" x14ac:dyDescent="0.25">
      <c r="A209" s="6" t="s">
        <v>174</v>
      </c>
      <c r="B209" s="36">
        <v>384</v>
      </c>
    </row>
    <row r="210" spans="1:2" x14ac:dyDescent="0.25">
      <c r="A210" s="6" t="s">
        <v>175</v>
      </c>
      <c r="B210" s="36">
        <v>640</v>
      </c>
    </row>
    <row r="211" spans="1:2" x14ac:dyDescent="0.25">
      <c r="A211" s="6" t="s">
        <v>176</v>
      </c>
      <c r="B211" s="36">
        <v>853</v>
      </c>
    </row>
    <row r="212" spans="1:2" x14ac:dyDescent="0.25">
      <c r="A212" s="6" t="s">
        <v>177</v>
      </c>
      <c r="B212" s="36">
        <v>469</v>
      </c>
    </row>
    <row r="213" spans="1:2" x14ac:dyDescent="0.25">
      <c r="A213" s="6" t="s">
        <v>178</v>
      </c>
      <c r="B213" s="36">
        <v>844</v>
      </c>
    </row>
    <row r="214" spans="1:2" x14ac:dyDescent="0.25">
      <c r="A214" s="6" t="s">
        <v>179</v>
      </c>
      <c r="B214" s="36">
        <v>1406</v>
      </c>
    </row>
    <row r="215" spans="1:2" x14ac:dyDescent="0.25">
      <c r="A215" s="6" t="s">
        <v>180</v>
      </c>
      <c r="B215" s="36">
        <v>234</v>
      </c>
    </row>
    <row r="216" spans="1:2" x14ac:dyDescent="0.25">
      <c r="A216" s="6" t="s">
        <v>181</v>
      </c>
      <c r="B216" s="36">
        <v>422</v>
      </c>
    </row>
    <row r="217" spans="1:2" x14ac:dyDescent="0.25">
      <c r="A217" s="6" t="s">
        <v>182</v>
      </c>
      <c r="B217" s="36">
        <v>704</v>
      </c>
    </row>
    <row r="218" spans="1:2" x14ac:dyDescent="0.25">
      <c r="A218" s="6" t="s">
        <v>183</v>
      </c>
      <c r="B218" s="36">
        <v>938</v>
      </c>
    </row>
    <row r="219" spans="1:2" x14ac:dyDescent="0.25">
      <c r="A219" s="6" t="s">
        <v>184</v>
      </c>
      <c r="B219" s="36">
        <v>517</v>
      </c>
    </row>
    <row r="220" spans="1:2" x14ac:dyDescent="0.25">
      <c r="A220" s="6" t="s">
        <v>185</v>
      </c>
      <c r="B220" s="36">
        <v>717</v>
      </c>
    </row>
    <row r="221" spans="1:2" x14ac:dyDescent="0.25">
      <c r="A221" s="6" t="s">
        <v>186</v>
      </c>
      <c r="B221" s="36">
        <v>917</v>
      </c>
    </row>
    <row r="222" spans="1:2" x14ac:dyDescent="0.25">
      <c r="A222" s="6" t="s">
        <v>187</v>
      </c>
      <c r="B222" s="36">
        <v>1117</v>
      </c>
    </row>
    <row r="223" spans="1:2" x14ac:dyDescent="0.25">
      <c r="B223" s="22"/>
    </row>
    <row r="224" spans="1:2" x14ac:dyDescent="0.25">
      <c r="B224" s="22"/>
    </row>
    <row r="225" spans="2:2" x14ac:dyDescent="0.25">
      <c r="B225" s="22"/>
    </row>
    <row r="226" spans="2:2" x14ac:dyDescent="0.25">
      <c r="B226" s="22"/>
    </row>
    <row r="227" spans="2:2" x14ac:dyDescent="0.25">
      <c r="B227" s="22"/>
    </row>
    <row r="228" spans="2:2" x14ac:dyDescent="0.25">
      <c r="B228" s="22"/>
    </row>
    <row r="229" spans="2:2" x14ac:dyDescent="0.25">
      <c r="B229" s="22"/>
    </row>
    <row r="230" spans="2:2" x14ac:dyDescent="0.25">
      <c r="B230" s="22"/>
    </row>
    <row r="231" spans="2:2" x14ac:dyDescent="0.25">
      <c r="B231" s="22"/>
    </row>
    <row r="232" spans="2:2" x14ac:dyDescent="0.25">
      <c r="B232" s="22"/>
    </row>
    <row r="233" spans="2:2" x14ac:dyDescent="0.25">
      <c r="B233" s="22"/>
    </row>
    <row r="234" spans="2:2" x14ac:dyDescent="0.25">
      <c r="B234" s="22"/>
    </row>
    <row r="235" spans="2:2" x14ac:dyDescent="0.25">
      <c r="B235" s="22"/>
    </row>
    <row r="236" spans="2:2" x14ac:dyDescent="0.25">
      <c r="B236" s="22"/>
    </row>
    <row r="237" spans="2:2" x14ac:dyDescent="0.25">
      <c r="B237" s="22"/>
    </row>
    <row r="238" spans="2:2" x14ac:dyDescent="0.25">
      <c r="B238" s="22"/>
    </row>
    <row r="239" spans="2:2" x14ac:dyDescent="0.25">
      <c r="B239" s="22"/>
    </row>
    <row r="240" spans="2:2" x14ac:dyDescent="0.25">
      <c r="B240" s="22"/>
    </row>
    <row r="241" spans="2:2" x14ac:dyDescent="0.25">
      <c r="B241" s="22"/>
    </row>
    <row r="242" spans="2:2" x14ac:dyDescent="0.25">
      <c r="B242" s="22"/>
    </row>
    <row r="243" spans="2:2" x14ac:dyDescent="0.25">
      <c r="B243" s="22"/>
    </row>
    <row r="244" spans="2:2" x14ac:dyDescent="0.25">
      <c r="B244" s="22"/>
    </row>
    <row r="245" spans="2:2" x14ac:dyDescent="0.25">
      <c r="B245" s="22"/>
    </row>
    <row r="246" spans="2:2" x14ac:dyDescent="0.25">
      <c r="B246" s="22"/>
    </row>
    <row r="247" spans="2:2" x14ac:dyDescent="0.25">
      <c r="B247" s="22"/>
    </row>
    <row r="248" spans="2:2" x14ac:dyDescent="0.25">
      <c r="B248" s="22"/>
    </row>
    <row r="249" spans="2:2" x14ac:dyDescent="0.25">
      <c r="B249" s="22"/>
    </row>
    <row r="250" spans="2:2" x14ac:dyDescent="0.25">
      <c r="B250" s="22"/>
    </row>
    <row r="251" spans="2:2" x14ac:dyDescent="0.25">
      <c r="B251" s="22"/>
    </row>
    <row r="252" spans="2:2" x14ac:dyDescent="0.25">
      <c r="B252" s="22"/>
    </row>
    <row r="253" spans="2:2" x14ac:dyDescent="0.25">
      <c r="B253" s="22"/>
    </row>
    <row r="254" spans="2:2" x14ac:dyDescent="0.25">
      <c r="B254" s="22"/>
    </row>
    <row r="255" spans="2:2" x14ac:dyDescent="0.25">
      <c r="B255" s="22"/>
    </row>
    <row r="256" spans="2:2" x14ac:dyDescent="0.25">
      <c r="B256" s="22"/>
    </row>
    <row r="257" spans="2:2" x14ac:dyDescent="0.25">
      <c r="B257" s="22"/>
    </row>
    <row r="258" spans="2:2" x14ac:dyDescent="0.25">
      <c r="B258" s="22"/>
    </row>
    <row r="259" spans="2:2" x14ac:dyDescent="0.25">
      <c r="B259" s="22"/>
    </row>
    <row r="260" spans="2:2" x14ac:dyDescent="0.25">
      <c r="B260" s="22"/>
    </row>
    <row r="261" spans="2:2" x14ac:dyDescent="0.25">
      <c r="B261" s="22"/>
    </row>
    <row r="262" spans="2:2" x14ac:dyDescent="0.25">
      <c r="B262" s="22"/>
    </row>
    <row r="263" spans="2:2" x14ac:dyDescent="0.25">
      <c r="B263" s="22"/>
    </row>
    <row r="264" spans="2:2" x14ac:dyDescent="0.25">
      <c r="B264" s="22"/>
    </row>
    <row r="265" spans="2:2" x14ac:dyDescent="0.25">
      <c r="B265" s="22"/>
    </row>
    <row r="266" spans="2:2" x14ac:dyDescent="0.25">
      <c r="B266" s="22"/>
    </row>
    <row r="267" spans="2:2" x14ac:dyDescent="0.25">
      <c r="B267" s="22"/>
    </row>
    <row r="268" spans="2:2" x14ac:dyDescent="0.25">
      <c r="B268" s="22"/>
    </row>
    <row r="269" spans="2:2" x14ac:dyDescent="0.25">
      <c r="B269" s="22"/>
    </row>
    <row r="270" spans="2:2" x14ac:dyDescent="0.25">
      <c r="B270" s="22"/>
    </row>
    <row r="271" spans="2:2" x14ac:dyDescent="0.25">
      <c r="B271" s="22"/>
    </row>
    <row r="272" spans="2:2" x14ac:dyDescent="0.25">
      <c r="B272" s="22"/>
    </row>
    <row r="273" spans="2:2" x14ac:dyDescent="0.25">
      <c r="B273" s="22"/>
    </row>
    <row r="274" spans="2:2" x14ac:dyDescent="0.25">
      <c r="B274" s="22"/>
    </row>
    <row r="275" spans="2:2" x14ac:dyDescent="0.25">
      <c r="B275" s="22"/>
    </row>
    <row r="276" spans="2:2" x14ac:dyDescent="0.25">
      <c r="B276" s="22"/>
    </row>
    <row r="277" spans="2:2" x14ac:dyDescent="0.25">
      <c r="B277" s="22"/>
    </row>
    <row r="278" spans="2:2" x14ac:dyDescent="0.25">
      <c r="B278" s="22"/>
    </row>
    <row r="279" spans="2:2" x14ac:dyDescent="0.25">
      <c r="B279" s="22"/>
    </row>
    <row r="280" spans="2:2" x14ac:dyDescent="0.25">
      <c r="B280" s="22"/>
    </row>
    <row r="281" spans="2:2" x14ac:dyDescent="0.25">
      <c r="B281" s="22"/>
    </row>
    <row r="282" spans="2:2" x14ac:dyDescent="0.25">
      <c r="B282" s="22"/>
    </row>
    <row r="283" spans="2:2" x14ac:dyDescent="0.25">
      <c r="B283" s="22"/>
    </row>
    <row r="284" spans="2:2" x14ac:dyDescent="0.25">
      <c r="B284" s="22"/>
    </row>
    <row r="285" spans="2:2" x14ac:dyDescent="0.25">
      <c r="B285" s="22"/>
    </row>
    <row r="286" spans="2:2" x14ac:dyDescent="0.25">
      <c r="B286" s="22"/>
    </row>
    <row r="287" spans="2:2" x14ac:dyDescent="0.25">
      <c r="B287" s="22"/>
    </row>
    <row r="288" spans="2:2" x14ac:dyDescent="0.25">
      <c r="B288" s="22"/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17"/>
  <sheetViews>
    <sheetView workbookViewId="0">
      <selection activeCell="A2" sqref="A2:B2"/>
    </sheetView>
  </sheetViews>
  <sheetFormatPr defaultRowHeight="15" x14ac:dyDescent="0.25"/>
  <cols>
    <col min="1" max="1" width="25.7109375" bestFit="1" customWidth="1"/>
  </cols>
  <sheetData>
    <row r="2" spans="1:2" x14ac:dyDescent="0.25">
      <c r="A2" s="27" t="s">
        <v>41</v>
      </c>
      <c r="B2" s="28" t="s">
        <v>3</v>
      </c>
    </row>
    <row r="3" spans="1:2" x14ac:dyDescent="0.25">
      <c r="A3" s="23" t="s">
        <v>42</v>
      </c>
      <c r="B3" s="24">
        <v>0.375</v>
      </c>
    </row>
    <row r="4" spans="1:2" x14ac:dyDescent="0.25">
      <c r="A4" s="23" t="s">
        <v>43</v>
      </c>
      <c r="B4" s="24">
        <v>0.25</v>
      </c>
    </row>
    <row r="5" spans="1:2" x14ac:dyDescent="0.25">
      <c r="A5" s="23" t="s">
        <v>44</v>
      </c>
      <c r="B5" s="24">
        <f>1.5*0.3</f>
        <v>0.44999999999999996</v>
      </c>
    </row>
    <row r="6" spans="1:2" x14ac:dyDescent="0.25">
      <c r="A6" s="23" t="s">
        <v>45</v>
      </c>
      <c r="B6" s="24">
        <v>0.8</v>
      </c>
    </row>
    <row r="7" spans="1:2" x14ac:dyDescent="0.25">
      <c r="A7" s="23" t="s">
        <v>46</v>
      </c>
      <c r="B7" s="24">
        <v>1.5</v>
      </c>
    </row>
    <row r="8" spans="1:2" x14ac:dyDescent="0.25">
      <c r="A8" s="23" t="s">
        <v>47</v>
      </c>
      <c r="B8" s="24">
        <v>3</v>
      </c>
    </row>
    <row r="9" spans="1:2" x14ac:dyDescent="0.25">
      <c r="A9" s="23" t="s">
        <v>48</v>
      </c>
      <c r="B9" s="24">
        <v>0.65</v>
      </c>
    </row>
    <row r="10" spans="1:2" x14ac:dyDescent="0.25">
      <c r="A10" s="23" t="s">
        <v>2</v>
      </c>
      <c r="B10" s="24">
        <v>1</v>
      </c>
    </row>
    <row r="11" spans="1:2" x14ac:dyDescent="0.25">
      <c r="A11" s="23" t="s">
        <v>49</v>
      </c>
      <c r="B11" s="24">
        <v>1.6</v>
      </c>
    </row>
    <row r="12" spans="1:2" x14ac:dyDescent="0.25">
      <c r="A12" s="23" t="s">
        <v>50</v>
      </c>
      <c r="B12" s="24">
        <v>3.2</v>
      </c>
    </row>
    <row r="13" spans="1:2" x14ac:dyDescent="0.25">
      <c r="A13" s="23" t="s">
        <v>51</v>
      </c>
      <c r="B13" s="24">
        <v>9</v>
      </c>
    </row>
    <row r="14" spans="1:2" x14ac:dyDescent="0.25">
      <c r="A14" s="23" t="s">
        <v>52</v>
      </c>
      <c r="B14" s="24">
        <v>12</v>
      </c>
    </row>
    <row r="15" spans="1:2" x14ac:dyDescent="0.25">
      <c r="A15" s="23" t="s">
        <v>53</v>
      </c>
      <c r="B15" s="24">
        <v>15</v>
      </c>
    </row>
    <row r="16" spans="1:2" x14ac:dyDescent="0.25">
      <c r="A16" s="23" t="s">
        <v>131</v>
      </c>
      <c r="B16" s="24">
        <v>21</v>
      </c>
    </row>
    <row r="17" spans="1:2" x14ac:dyDescent="0.25">
      <c r="A17" s="25" t="s">
        <v>55</v>
      </c>
      <c r="B17" s="26">
        <v>1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4x no mês</vt:lpstr>
      <vt:lpstr>2x no mês</vt:lpstr>
      <vt:lpstr>Valores </vt:lpstr>
      <vt:lpstr>Fatores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LUÍS REZENDE DE VILLA</dc:creator>
  <cp:lastModifiedBy>Larissa do Amparo Costa</cp:lastModifiedBy>
  <dcterms:created xsi:type="dcterms:W3CDTF">2025-07-30T16:38:53Z</dcterms:created>
  <dcterms:modified xsi:type="dcterms:W3CDTF">2025-11-14T19:22:00Z</dcterms:modified>
</cp:coreProperties>
</file>